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7935" activeTab="1"/>
  </bookViews>
  <sheets>
    <sheet name="Титул" sheetId="1" r:id="rId1"/>
    <sheet name="Расчет ПТП 1-го ряда" sheetId="2" r:id="rId2"/>
    <sheet name="Расчет ПТП 2-го ряда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<sst xmlns="http://schemas.openxmlformats.org/spreadsheetml/2006/main" count="98" uniqueCount="76">
  <si>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Расчет потребности в противотуберкулезных  препаратах в субъектах РФ на год для закупок по Федеральной целевой программе (международные непатентованные наименования)</t>
  </si>
  <si>
    <t>Субъект федерации (впечатать название):</t>
  </si>
  <si>
    <t>N-ская область</t>
  </si>
  <si>
    <t xml:space="preserve">Расчет потребности в  препаратах 1-го ряда </t>
  </si>
  <si>
    <t>(для лечения больных годовой когорты, химиопрофилактики, противорецидивных курсов, тест-терапии и лечении осложнений БЦЖ)</t>
  </si>
  <si>
    <t>Международное непатентованное наименование в перерасчете на 1 у.е. лекарственного препарата</t>
  </si>
  <si>
    <t>Средняя потребность в таблетках (флаконах) для лечения 1 больного по 1 режиму**</t>
  </si>
  <si>
    <t>Средняя потребность в таблетках (флаконах) для лечения 1 больного по 3 режиму**</t>
  </si>
  <si>
    <t>Средняя потребность в таблетках (флаконах) для лечения 1 больного по 2а режиму**</t>
  </si>
  <si>
    <t>Средняя потребность в таблетках (флаконах) для лечения 1 больного по 2б режиму**</t>
  </si>
  <si>
    <r>
      <t xml:space="preserve">Средняя потребность в таблетках (флаконах) для лечения 1 больного по </t>
    </r>
    <r>
      <rPr>
        <b/>
        <sz val="10"/>
        <rFont val="Arial Cyr"/>
        <family val="0"/>
      </rPr>
      <t>4 режиму</t>
    </r>
    <r>
      <rPr>
        <sz val="10"/>
        <rFont val="Arial Cyr"/>
        <family val="0"/>
      </rPr>
      <t>*</t>
    </r>
  </si>
  <si>
    <r>
      <t>Число больных, зарегистрированных в предыдущем году по 1 режиму</t>
    </r>
    <r>
      <rPr>
        <vertAlign val="superscript"/>
        <sz val="10"/>
        <rFont val="Arial Cyr"/>
        <family val="0"/>
      </rPr>
      <t>1</t>
    </r>
  </si>
  <si>
    <r>
      <t>Число больных, зарегистрированных в предыдущем году по 3 режиму</t>
    </r>
    <r>
      <rPr>
        <vertAlign val="superscript"/>
        <sz val="10"/>
        <rFont val="Arial Cyr"/>
        <family val="0"/>
      </rPr>
      <t>2</t>
    </r>
  </si>
  <si>
    <r>
      <t>Число больных, зарегистрированных в предыдущем году по 2а режиму</t>
    </r>
    <r>
      <rPr>
        <vertAlign val="superscript"/>
        <sz val="10"/>
        <rFont val="Arial Cyr"/>
        <family val="0"/>
      </rPr>
      <t>3</t>
    </r>
  </si>
  <si>
    <r>
      <t>Число больных, зарегистрированных в предыдущем году по 2б режиму</t>
    </r>
    <r>
      <rPr>
        <vertAlign val="superscript"/>
        <sz val="10"/>
        <rFont val="Arial Cyr"/>
        <family val="0"/>
      </rPr>
      <t>4</t>
    </r>
  </si>
  <si>
    <r>
      <t>Число больных, зарегистрированных в предыдущем году по 4 режиму</t>
    </r>
    <r>
      <rPr>
        <vertAlign val="superscript"/>
        <sz val="10"/>
        <rFont val="Arial Cyr"/>
        <family val="0"/>
      </rPr>
      <t>5</t>
    </r>
  </si>
  <si>
    <t>Суммарная потребность для лечения больных по всем режимам</t>
  </si>
  <si>
    <t>5% поправка (отклонение) к суммарной потребности</t>
  </si>
  <si>
    <r>
      <t>Средняя потребность в табл. На 1 человека для химиопрофилактики групп риска</t>
    </r>
    <r>
      <rPr>
        <vertAlign val="superscript"/>
        <sz val="10"/>
        <rFont val="Arial Cyr"/>
        <family val="0"/>
      </rPr>
      <t>6</t>
    </r>
  </si>
  <si>
    <r>
      <t>Средняя потребность в табл. На 1 человека для противорецидивных курсов</t>
    </r>
    <r>
      <rPr>
        <vertAlign val="superscript"/>
        <sz val="10"/>
        <rFont val="Arial Cyr"/>
        <family val="0"/>
      </rPr>
      <t>6</t>
    </r>
  </si>
  <si>
    <r>
      <t>Средняя потребность в табл. На 1 больного  для лечения осложнений БЦЖ</t>
    </r>
    <r>
      <rPr>
        <vertAlign val="superscript"/>
        <sz val="10"/>
        <rFont val="Arial Cyr"/>
        <family val="0"/>
      </rPr>
      <t>7</t>
    </r>
  </si>
  <si>
    <r>
      <t>Средняя потребность в табл. На 1 больного  для тест-терапии (0 группа ДУ)</t>
    </r>
    <r>
      <rPr>
        <vertAlign val="superscript"/>
        <sz val="10"/>
        <rFont val="Arial Cyr"/>
        <family val="0"/>
      </rPr>
      <t>8</t>
    </r>
  </si>
  <si>
    <r>
      <t>Число лиц, получивших химиопрофилактику в предыдущем году</t>
    </r>
    <r>
      <rPr>
        <vertAlign val="superscript"/>
        <sz val="10"/>
        <rFont val="Arial Cyr"/>
        <family val="0"/>
      </rPr>
      <t>6</t>
    </r>
  </si>
  <si>
    <r>
      <t>Число лиц, получивших противорецидивные курсы в предыдущем году</t>
    </r>
    <r>
      <rPr>
        <vertAlign val="superscript"/>
        <sz val="10"/>
        <rFont val="Arial Cyr"/>
        <family val="0"/>
      </rPr>
      <t>6</t>
    </r>
  </si>
  <si>
    <r>
      <t>Число лиц с осложнениями БЦЖ, выявленные в прошлом году</t>
    </r>
    <r>
      <rPr>
        <vertAlign val="superscript"/>
        <sz val="10"/>
        <rFont val="Arial Cyr"/>
        <family val="0"/>
      </rPr>
      <t>7</t>
    </r>
  </si>
  <si>
    <r>
      <t>Число лиц, получивших тест-терапию в предыдущем году</t>
    </r>
    <r>
      <rPr>
        <vertAlign val="superscript"/>
        <sz val="10"/>
        <rFont val="Arial Cyr"/>
        <family val="0"/>
      </rPr>
      <t>8</t>
    </r>
  </si>
  <si>
    <t>Суммарная потребность в препаратах для химиопрофилактики, противорецидивных курсов, лечения осложнений БЦЖ, тест-терапии</t>
  </si>
  <si>
    <t>Запас препаратов на конец года</t>
  </si>
  <si>
    <t>План закупок из бюджета субъекта РФ</t>
  </si>
  <si>
    <t>План закупок из местных бюджетов</t>
  </si>
  <si>
    <t>Препараты группы ГИНК в перерасчете на изониазид в суточной дозе 10 мг/кг (1 у.е.= 1 табл. по 300 мг)</t>
  </si>
  <si>
    <t>Рифампицин (1 у.е. = 1 капс.\табл. по 150 мг)</t>
  </si>
  <si>
    <t>Пиразинамид (1 у.е. = 1 табл. по 500 мг)</t>
  </si>
  <si>
    <t>Этамбутол (1 у.е. = 1 табл. по 400 мг)</t>
  </si>
  <si>
    <t>Стрептомицин (1 у.е.= 1 флак. по 1,0 г)</t>
  </si>
  <si>
    <r>
      <t>Краткая инструкция по заполнению таблицы:</t>
    </r>
    <r>
      <rPr>
        <b/>
        <sz val="14"/>
        <rFont val="Arial Cyr"/>
        <family val="0"/>
      </rPr>
      <t xml:space="preserve"> заполняется только желтое поле. Все ячейки желтого поля должны содержать цифры, заполнение их другими знаками недопустимо. При правильном заполнении желтых граф потребность рассчитывается автоматически.</t>
    </r>
  </si>
  <si>
    <t>Примечание:</t>
  </si>
  <si>
    <r>
      <t>1</t>
    </r>
    <r>
      <rPr>
        <sz val="12"/>
        <rFont val="Arial Cyr"/>
        <family val="0"/>
      </rPr>
      <t xml:space="preserve"> Формы № 2-ТБ за 1, 2, 3, 4 кварталы предыдущего года, строка 8, графа 7, верхняя часть дроби </t>
    </r>
  </si>
  <si>
    <r>
      <t>2</t>
    </r>
    <r>
      <rPr>
        <sz val="12"/>
        <rFont val="Arial Cyr"/>
        <family val="0"/>
      </rPr>
      <t xml:space="preserve"> Формы № 2-ТБ за 1, 2, 3, 4 кварталы предыдущего года, строка 8, графа 7, нижняя часть дроби </t>
    </r>
  </si>
  <si>
    <r>
      <t>3</t>
    </r>
    <r>
      <rPr>
        <sz val="12"/>
        <rFont val="Arial Cyr"/>
        <family val="0"/>
      </rPr>
      <t xml:space="preserve"> Формы № 2-ТБ за 1, 2, 3, 4 кварталы предыдущего года, строка 8, графа 8</t>
    </r>
  </si>
  <si>
    <r>
      <t xml:space="preserve">4 </t>
    </r>
    <r>
      <rPr>
        <sz val="12"/>
        <rFont val="Arial Cyr"/>
        <family val="0"/>
      </rPr>
      <t>Формы № 2-ТБ за 1, 2, 3, 4 кварталы предыдущего года, строка 8, графа 9</t>
    </r>
  </si>
  <si>
    <r>
      <t xml:space="preserve">5 </t>
    </r>
    <r>
      <rPr>
        <sz val="12"/>
        <rFont val="Arial Cyr"/>
        <family val="0"/>
      </rPr>
      <t xml:space="preserve">Формы № 2-ТБ за 1, 2, 3, 4 кварталы предыдущего года, строка 8, графа 10. </t>
    </r>
  </si>
  <si>
    <r>
      <t>6</t>
    </r>
    <r>
      <rPr>
        <sz val="12"/>
        <rFont val="Arial Cyr"/>
        <family val="0"/>
      </rPr>
      <t xml:space="preserve"> Форма № 33 Росстата и Форма № 030-4/у - карта диспансерного наблюдения контингентов противотуберкулезных учреждений. При расчете средней потребности препаратов для химиопрофилактики на 1 человека учитывается, что все пациенты получают Н в течение 3-х месяцев, 50% получают Z и 50% получают Е. </t>
    </r>
  </si>
  <si>
    <r>
      <t xml:space="preserve">7 </t>
    </r>
    <r>
      <rPr>
        <sz val="12"/>
        <rFont val="Arial Cyr"/>
        <family val="0"/>
      </rPr>
      <t>V группа диспансерного учета, сведения получают из формы № 030-4/у - карты диспансерного наблюдения контингентов противотуберкулезных учреждений</t>
    </r>
  </si>
  <si>
    <r>
      <t xml:space="preserve">8 </t>
    </r>
    <r>
      <rPr>
        <sz val="12"/>
        <rFont val="Arial Cyr"/>
        <family val="0"/>
      </rPr>
      <t>0 группа диспансерного учета, сведения получают из формы № 030-4/у - карты диспансерного наблюдения контингентов противотуберкулезных учреждений</t>
    </r>
  </si>
  <si>
    <t xml:space="preserve">* При расчете потребности Z для лечения больных МЛУ-туберкулезом учитывается частота назначения 70% от всех больных МЛУ, Е - 40%, частота назначения Н - 15%.  </t>
  </si>
  <si>
    <r>
      <t xml:space="preserve">Расчет потребности в  препаратах 2-го ряда для лечения больных </t>
    </r>
    <r>
      <rPr>
        <b/>
        <i/>
        <u val="single"/>
        <sz val="16"/>
        <rFont val="Arial Cyr"/>
        <family val="0"/>
      </rPr>
      <t>годовой когорты (расчет на весь курс ХТ)</t>
    </r>
  </si>
  <si>
    <t>Средняя потребность в таблетках (флаконах) для лечения 1 больного по 2б режиму</t>
  </si>
  <si>
    <t>Коэффициент (частота назначения)</t>
  </si>
  <si>
    <r>
      <t>Число больных, зарегистрированных в предыдущем году по 2б режиму</t>
    </r>
    <r>
      <rPr>
        <vertAlign val="superscript"/>
        <sz val="10"/>
        <rFont val="Arial Cyr"/>
        <family val="0"/>
      </rPr>
      <t>1</t>
    </r>
  </si>
  <si>
    <t>Потребность для лечения больных по 2б режиму</t>
  </si>
  <si>
    <r>
      <t>Число больных, зарегистрированных в предыдущем году по 4 режиму</t>
    </r>
    <r>
      <rPr>
        <vertAlign val="superscript"/>
        <sz val="10"/>
        <rFont val="Arial Cyr"/>
        <family val="0"/>
      </rPr>
      <t>2</t>
    </r>
  </si>
  <si>
    <t>Потребность для лечения больных по 4 режиму</t>
  </si>
  <si>
    <t>Суммарная потребность для лечения больных по 2б и 4 режимам</t>
  </si>
  <si>
    <t>План закупок из других источников</t>
  </si>
  <si>
    <t>Международные непатентованные наименования в перерасчете на 1 у.е. лекарственного препарата</t>
  </si>
  <si>
    <t>Капреомицин\канамицин\амикацин (1 у.е. = 1 флакон по 1,0 г)</t>
  </si>
  <si>
    <t>Фторхинолоны в перерасчете на офлоксацин в суточной дозе 800 мг (1 у.е. = 1 табл. по 200 мг)</t>
  </si>
  <si>
    <t>Протионамид\этионамид (1 у.е. = 1 табл. по 250 мг)</t>
  </si>
  <si>
    <t>Циклосерин (1 у.е. = 1 капс. по 250 мг)</t>
  </si>
  <si>
    <t>Аминосалициловая кислота (1 у.е.= 1 табл. по 1,0 г)</t>
  </si>
  <si>
    <t>Рифабутин (1 у.е.= 1 табл. по 150 мг)</t>
  </si>
  <si>
    <r>
      <t xml:space="preserve">Краткая инструкция по заполнению таблицы: </t>
    </r>
    <r>
      <rPr>
        <b/>
        <sz val="14"/>
        <rFont val="Arial Cyr"/>
        <family val="0"/>
      </rPr>
      <t>заполняется только желтое поле. Все ячейки желтого поля должны содержать цифры, заполнение их другими знаками недопустимо. При правильном заполнении желтых граф потребность рассчитывается автоматически.</t>
    </r>
  </si>
  <si>
    <r>
      <t>1</t>
    </r>
    <r>
      <rPr>
        <sz val="12"/>
        <rFont val="Arial Cyr"/>
        <family val="0"/>
      </rPr>
      <t xml:space="preserve"> Формы № 2-ТБ за 1, 2, 3, 4 кварталы предыдущего года, строка 8, графа 9 </t>
    </r>
  </si>
  <si>
    <r>
      <t>2</t>
    </r>
    <r>
      <rPr>
        <sz val="12"/>
        <rFont val="Arial Cyr"/>
        <family val="0"/>
      </rPr>
      <t xml:space="preserve"> Формы № 2-ТБ за 1, 2, 3, 4 кварталы предыдущего года, строка 8, графа 10 </t>
    </r>
  </si>
  <si>
    <t>Суммарная потребность в препаратах 1-го ряда для всех контингентов ПТ-учреждений без учета запаса</t>
  </si>
  <si>
    <t>Потребность субъекта РФ для всех контингентов ПТ-учреждений с учетом запаса</t>
  </si>
  <si>
    <t>Потребность субъекта РФ для лечения больных годовой когорты с учетом запаса</t>
  </si>
  <si>
    <t>Приложение к методическим рекомендациям "Расчет потребности в противотуберкулезных препаратах", 2007 г.</t>
  </si>
  <si>
    <t>Организация-разработчик: НИИ фтизиопульмонологии ММА им.И.М.Сеченова</t>
  </si>
  <si>
    <t>Авторы: к.м.н. Е.М.Богородская, д.м.н., проф., академик РАМН М.И.Перельман, к.м.н. Т.Н.Иванушкина, к.м.н. С.А.Стерликов</t>
  </si>
  <si>
    <r>
      <t>Средняя потребность</t>
    </r>
    <r>
      <rPr>
        <sz val="10"/>
        <rFont val="Arial Cyr"/>
        <family val="0"/>
      </rPr>
      <t xml:space="preserve"> в таблетках (флаконах) для лечения 1 больного по 4 режиму (интенсивная фаза = 6 - 9 мес)</t>
    </r>
  </si>
  <si>
    <r>
      <t>Средняя потребность</t>
    </r>
    <r>
      <rPr>
        <sz val="10"/>
        <rFont val="Arial Cyr"/>
        <family val="0"/>
      </rPr>
      <t xml:space="preserve"> в таблетках (флаконах) для лечения 1 больного по 4 режиму (фаза продолжения = 12 месяцев)</t>
    </r>
  </si>
  <si>
    <t>Электронная форма расчета потребности в противотуберкулезных препаратах в субъектах РФ (редакция 2010 года)</t>
  </si>
  <si>
    <t>Итоговая потребность субъекта РФ в противотуберкулезных препаратах для закупки из федерального бюджета</t>
  </si>
  <si>
    <t>Итоговая потребность субъекта РФ в противотуберкулезных перпаратах для закупки из федерального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</si>
</sst>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i/>
      <sz val="16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4"/>
      <color indexed="60"/>
      <name val="Arial Cyr"/>
      <family val="0"/>
    </font>
    <font>
      <vertAlign val="superscript"/>
      <sz val="12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18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b/>
      <sz val="14"/>
      <color indexed="16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9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164" fontId="7" fillId="4" borderId="30" xfId="0" applyNumberFormat="1" applyFont="1" applyFill="1" applyBorder="1" applyAlignment="1" applyProtection="1">
      <alignment horizontal="center" vertical="center"/>
      <protection locked="0"/>
    </xf>
    <xf numFmtId="164" fontId="7" fillId="4" borderId="25" xfId="0" applyNumberFormat="1" applyFont="1" applyFill="1" applyBorder="1" applyAlignment="1" applyProtection="1">
      <alignment horizontal="center" vertical="center"/>
      <protection locked="0"/>
    </xf>
    <xf numFmtId="164" fontId="7" fillId="4" borderId="26" xfId="0" applyNumberFormat="1" applyFont="1" applyFill="1" applyBorder="1" applyAlignment="1" applyProtection="1">
      <alignment horizontal="center" vertical="center"/>
      <protection locked="0"/>
    </xf>
    <xf numFmtId="164" fontId="7" fillId="4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164" fontId="7" fillId="4" borderId="29" xfId="0" applyNumberFormat="1" applyFont="1" applyFill="1" applyBorder="1" applyAlignment="1" applyProtection="1">
      <alignment horizontal="center" vertical="center"/>
      <protection locked="0"/>
    </xf>
    <xf numFmtId="164" fontId="7" fillId="4" borderId="33" xfId="0" applyNumberFormat="1" applyFont="1" applyFill="1" applyBorder="1" applyAlignment="1" applyProtection="1">
      <alignment horizontal="center" vertical="center"/>
      <protection locked="0"/>
    </xf>
    <xf numFmtId="164" fontId="7" fillId="4" borderId="31" xfId="0" applyNumberFormat="1" applyFont="1" applyFill="1" applyBorder="1" applyAlignment="1" applyProtection="1">
      <alignment horizontal="center" vertical="center"/>
      <protection locked="0"/>
    </xf>
    <xf numFmtId="164" fontId="7" fillId="4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9" borderId="40" xfId="0" applyFont="1" applyFill="1" applyBorder="1" applyAlignment="1">
      <alignment horizontal="center" vertical="center"/>
    </xf>
    <xf numFmtId="0" fontId="7" fillId="10" borderId="40" xfId="0" applyFont="1" applyFill="1" applyBorder="1" applyAlignment="1">
      <alignment horizontal="center" vertical="center"/>
    </xf>
    <xf numFmtId="164" fontId="7" fillId="4" borderId="36" xfId="0" applyNumberFormat="1" applyFont="1" applyFill="1" applyBorder="1" applyAlignment="1" applyProtection="1">
      <alignment horizontal="center" vertical="center"/>
      <protection locked="0"/>
    </xf>
    <xf numFmtId="164" fontId="7" fillId="4" borderId="37" xfId="0" applyNumberFormat="1" applyFont="1" applyFill="1" applyBorder="1" applyAlignment="1" applyProtection="1">
      <alignment horizontal="center" vertical="center"/>
      <protection locked="0"/>
    </xf>
    <xf numFmtId="164" fontId="7" fillId="4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2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31" xfId="0" applyBorder="1" applyAlignment="1">
      <alignment/>
    </xf>
    <xf numFmtId="0" fontId="0" fillId="0" borderId="4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7" fillId="12" borderId="29" xfId="0" applyFont="1" applyFill="1" applyBorder="1" applyAlignment="1">
      <alignment horizontal="center" vertical="center"/>
    </xf>
    <xf numFmtId="0" fontId="7" fillId="1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12" borderId="29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164" fontId="7" fillId="4" borderId="53" xfId="0" applyNumberFormat="1" applyFont="1" applyFill="1" applyBorder="1" applyAlignment="1" applyProtection="1">
      <alignment horizontal="center" vertical="center"/>
      <protection locked="0"/>
    </xf>
    <xf numFmtId="164" fontId="7" fillId="4" borderId="23" xfId="0" applyNumberFormat="1" applyFont="1" applyFill="1" applyBorder="1" applyAlignment="1" applyProtection="1">
      <alignment horizontal="center" vertical="center"/>
      <protection locked="0"/>
    </xf>
    <xf numFmtId="164" fontId="7" fillId="4" borderId="51" xfId="0" applyNumberFormat="1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center" vertical="center"/>
    </xf>
    <xf numFmtId="164" fontId="7" fillId="4" borderId="56" xfId="0" applyNumberFormat="1" applyFont="1" applyFill="1" applyBorder="1" applyAlignment="1" applyProtection="1">
      <alignment horizontal="center" vertical="center"/>
      <protection locked="0"/>
    </xf>
    <xf numFmtId="0" fontId="6" fillId="2" borderId="57" xfId="0" applyFont="1" applyFill="1" applyBorder="1" applyAlignment="1">
      <alignment horizontal="left" vertical="center" wrapText="1"/>
    </xf>
    <xf numFmtId="0" fontId="7" fillId="12" borderId="50" xfId="0" applyNumberFormat="1" applyFont="1" applyFill="1" applyBorder="1" applyAlignment="1">
      <alignment horizontal="center" vertical="center"/>
    </xf>
    <xf numFmtId="0" fontId="7" fillId="12" borderId="58" xfId="0" applyFont="1" applyFill="1" applyBorder="1" applyAlignment="1">
      <alignment horizontal="center" vertical="center"/>
    </xf>
    <xf numFmtId="164" fontId="7" fillId="4" borderId="59" xfId="0" applyNumberFormat="1" applyFont="1" applyFill="1" applyBorder="1" applyAlignment="1" applyProtection="1">
      <alignment horizontal="center" vertical="center"/>
      <protection locked="0"/>
    </xf>
    <xf numFmtId="164" fontId="7" fillId="4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12" borderId="40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12" borderId="40" xfId="0" applyNumberFormat="1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164" fontId="7" fillId="4" borderId="60" xfId="0" applyNumberFormat="1" applyFont="1" applyFill="1" applyBorder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 applyProtection="1">
      <alignment horizontal="center" vertical="center"/>
      <protection locked="0"/>
    </xf>
    <xf numFmtId="164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/>
    </xf>
    <xf numFmtId="164" fontId="7" fillId="12" borderId="29" xfId="0" applyNumberFormat="1" applyFont="1" applyFill="1" applyBorder="1" applyAlignment="1">
      <alignment horizontal="center" vertical="center"/>
    </xf>
    <xf numFmtId="164" fontId="7" fillId="12" borderId="35" xfId="0" applyNumberFormat="1" applyFont="1" applyFill="1" applyBorder="1" applyAlignment="1">
      <alignment horizontal="center" vertical="center"/>
    </xf>
    <xf numFmtId="164" fontId="7" fillId="12" borderId="40" xfId="0" applyNumberFormat="1" applyFont="1" applyFill="1" applyBorder="1" applyAlignment="1">
      <alignment horizontal="center" vertical="center"/>
    </xf>
    <xf numFmtId="164" fontId="7" fillId="12" borderId="13" xfId="0" applyNumberFormat="1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164" fontId="7" fillId="4" borderId="35" xfId="0" applyNumberFormat="1" applyFont="1" applyFill="1" applyBorder="1" applyAlignment="1" applyProtection="1">
      <alignment horizontal="center" vertical="center"/>
      <protection locked="0"/>
    </xf>
    <xf numFmtId="164" fontId="7" fillId="4" borderId="40" xfId="0" applyNumberFormat="1" applyFont="1" applyFill="1" applyBorder="1" applyAlignment="1" applyProtection="1">
      <alignment horizontal="center" vertical="center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164" fontId="7" fillId="12" borderId="19" xfId="0" applyNumberFormat="1" applyFont="1" applyFill="1" applyBorder="1" applyAlignment="1" applyProtection="1">
      <alignment horizontal="center" vertical="center"/>
      <protection/>
    </xf>
    <xf numFmtId="164" fontId="7" fillId="12" borderId="2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Alignment="1">
      <alignment/>
    </xf>
    <xf numFmtId="0" fontId="17" fillId="3" borderId="6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63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18" fillId="3" borderId="63" xfId="0" applyFont="1" applyFill="1" applyBorder="1" applyAlignment="1">
      <alignment horizontal="center"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164" fontId="7" fillId="4" borderId="19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>
      <alignment horizontal="left" wrapText="1"/>
    </xf>
    <xf numFmtId="0" fontId="3" fillId="7" borderId="45" xfId="0" applyFont="1" applyFill="1" applyBorder="1" applyAlignment="1">
      <alignment horizontal="left" wrapText="1"/>
    </xf>
    <xf numFmtId="0" fontId="3" fillId="7" borderId="41" xfId="0" applyFont="1" applyFill="1" applyBorder="1" applyAlignment="1">
      <alignment horizontal="left" wrapText="1"/>
    </xf>
    <xf numFmtId="0" fontId="3" fillId="7" borderId="64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8" fillId="0" borderId="6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left" vertical="top" wrapText="1"/>
    </xf>
    <xf numFmtId="0" fontId="9" fillId="0" borderId="6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3" fillId="7" borderId="3" xfId="0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45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6" fillId="7" borderId="4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3" borderId="4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7" fillId="4" borderId="41" xfId="0" applyNumberFormat="1" applyFont="1" applyFill="1" applyBorder="1" applyAlignment="1" applyProtection="1">
      <alignment horizontal="center" vertical="center"/>
      <protection locked="0"/>
    </xf>
    <xf numFmtId="164" fontId="7" fillId="4" borderId="21" xfId="0" applyNumberFormat="1" applyFon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164" fontId="0" fillId="4" borderId="11" xfId="0" applyNumberFormat="1" applyFill="1" applyBorder="1" applyAlignment="1" applyProtection="1">
      <alignment horizontal="center" vertical="center"/>
      <protection locked="0"/>
    </xf>
    <xf numFmtId="0" fontId="7" fillId="12" borderId="14" xfId="0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7" fillId="1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164" fontId="7" fillId="4" borderId="48" xfId="0" applyNumberFormat="1" applyFont="1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7" fillId="2" borderId="1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7" fillId="4" borderId="70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164" fontId="0" fillId="0" borderId="60" xfId="0" applyNumberFormat="1" applyBorder="1" applyAlignment="1" applyProtection="1">
      <alignment horizontal="center" vertical="center"/>
      <protection locked="0"/>
    </xf>
    <xf numFmtId="164" fontId="7" fillId="4" borderId="69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6" fillId="8" borderId="4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" fillId="0" borderId="49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left"/>
    </xf>
    <xf numFmtId="0" fontId="0" fillId="0" borderId="41" xfId="0" applyBorder="1" applyAlignment="1">
      <alignment horizontal="left"/>
    </xf>
    <xf numFmtId="0" fontId="9" fillId="0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9" fillId="0" borderId="6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7" fillId="12" borderId="5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7" fillId="12" borderId="19" xfId="0" applyNumberFormat="1" applyFont="1" applyFill="1" applyBorder="1" applyAlignment="1">
      <alignment horizontal="center" vertical="center"/>
    </xf>
    <xf numFmtId="164" fontId="7" fillId="12" borderId="50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9" xfId="0" applyNumberFormat="1" applyFont="1" applyFill="1" applyBorder="1" applyAlignment="1">
      <alignment horizontal="center" vertical="center"/>
    </xf>
    <xf numFmtId="0" fontId="7" fillId="12" borderId="4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4:G15"/>
  <sheetViews>
    <sheetView workbookViewId="0" topLeftCell="A1">
      <selection activeCell="B11" sqref="B11:G12"/>
    </sheetView>
  </sheetViews>
  <sheetFormatPr defaultColWidth="9.00390625" defaultRowHeight="12.75"/>
  <cols>
    <col min="2" max="2" width="15.25390625" style="0" customWidth="1"/>
    <col min="3" max="3" width="16.875" style="0" customWidth="1"/>
    <col min="4" max="4" width="11.625" style="0" customWidth="1"/>
    <col min="5" max="5" width="13.125" style="0" customWidth="1"/>
    <col min="6" max="6" width="15.75390625" style="0" customWidth="1"/>
    <col min="7" max="7" width="8.625" style="0" customWidth="1"/>
  </cols>
  <sheetData>
    <row r="1" s="181" customFormat="1" ht="12.75"/>
    <row r="2" s="181" customFormat="1" ht="12.75"/>
    <row r="3" s="181" customFormat="1" ht="12.75"/>
    <row r="4" spans="2:7" s="181" customFormat="1" ht="12.75" customHeight="1">
      <c r="B4" s="186" t="s">
        <v>68</v>
      </c>
      <c r="C4" s="187"/>
      <c r="D4" s="187"/>
      <c r="E4" s="187"/>
      <c r="F4" s="187"/>
      <c r="G4" s="188"/>
    </row>
    <row r="5" spans="2:7" s="181" customFormat="1" ht="12.75" customHeight="1">
      <c r="B5" s="189"/>
      <c r="C5" s="190"/>
      <c r="D5" s="190"/>
      <c r="E5" s="190"/>
      <c r="F5" s="190"/>
      <c r="G5" s="191"/>
    </row>
    <row r="6" spans="2:7" s="181" customFormat="1" ht="53.25" customHeight="1">
      <c r="B6" s="192"/>
      <c r="C6" s="193"/>
      <c r="D6" s="193"/>
      <c r="E6" s="193"/>
      <c r="F6" s="193"/>
      <c r="G6" s="194"/>
    </row>
    <row r="7" s="181" customFormat="1" ht="12.75"/>
    <row r="8" spans="2:7" s="181" customFormat="1" ht="12.75" customHeight="1">
      <c r="B8" s="195" t="s">
        <v>73</v>
      </c>
      <c r="C8" s="196"/>
      <c r="D8" s="196"/>
      <c r="E8" s="196"/>
      <c r="F8" s="196"/>
      <c r="G8" s="197"/>
    </row>
    <row r="9" spans="2:7" s="181" customFormat="1" ht="59.25" customHeight="1">
      <c r="B9" s="198"/>
      <c r="C9" s="199"/>
      <c r="D9" s="199"/>
      <c r="E9" s="199"/>
      <c r="F9" s="199"/>
      <c r="G9" s="200"/>
    </row>
    <row r="10" s="181" customFormat="1" ht="12.75"/>
    <row r="11" spans="2:7" s="181" customFormat="1" ht="12.75" customHeight="1">
      <c r="B11" s="201" t="s">
        <v>69</v>
      </c>
      <c r="C11" s="202"/>
      <c r="D11" s="202"/>
      <c r="E11" s="202"/>
      <c r="F11" s="202"/>
      <c r="G11" s="203"/>
    </row>
    <row r="12" spans="2:7" s="181" customFormat="1" ht="21" customHeight="1">
      <c r="B12" s="204"/>
      <c r="C12" s="205"/>
      <c r="D12" s="205"/>
      <c r="E12" s="205"/>
      <c r="F12" s="205"/>
      <c r="G12" s="206"/>
    </row>
    <row r="13" s="181" customFormat="1" ht="12.75"/>
    <row r="14" spans="2:7" s="181" customFormat="1" ht="12.75" customHeight="1">
      <c r="B14" s="184" t="s">
        <v>70</v>
      </c>
      <c r="C14" s="185"/>
      <c r="D14" s="185"/>
      <c r="E14" s="185"/>
      <c r="F14" s="185"/>
      <c r="G14" s="182"/>
    </row>
    <row r="15" spans="2:7" s="181" customFormat="1" ht="30.75" customHeight="1">
      <c r="B15" s="183"/>
      <c r="C15" s="207"/>
      <c r="D15" s="207"/>
      <c r="E15" s="207"/>
      <c r="F15" s="207"/>
      <c r="G15" s="208"/>
    </row>
    <row r="16" s="181" customFormat="1" ht="12.75"/>
    <row r="17" s="181" customFormat="1" ht="12.75"/>
    <row r="18" s="181" customFormat="1" ht="12.75"/>
    <row r="19" s="181" customFormat="1" ht="12.75"/>
    <row r="20" s="181" customFormat="1" ht="12.75"/>
    <row r="21" s="181" customFormat="1" ht="12.75"/>
    <row r="22" s="181" customFormat="1" ht="12.75"/>
    <row r="23" s="181" customFormat="1" ht="12.75"/>
    <row r="24" s="181" customFormat="1" ht="12.75"/>
    <row r="25" s="181" customFormat="1" ht="12.75"/>
    <row r="26" s="181" customFormat="1" ht="12.75"/>
    <row r="27" s="181" customFormat="1" ht="12.75"/>
    <row r="28" s="181" customFormat="1" ht="12.75"/>
    <row r="29" s="181" customFormat="1" ht="12.75"/>
    <row r="30" s="181" customFormat="1" ht="12.75"/>
    <row r="31" s="181" customFormat="1" ht="12.75"/>
    <row r="32" s="181" customFormat="1" ht="12.75"/>
    <row r="33" s="181" customFormat="1" ht="12.75"/>
    <row r="34" s="181" customFormat="1" ht="12.75"/>
    <row r="35" s="181" customFormat="1" ht="12.75"/>
    <row r="36" s="181" customFormat="1" ht="12.75"/>
    <row r="37" s="181" customFormat="1" ht="12.75"/>
    <row r="38" s="181" customFormat="1" ht="12.75"/>
    <row r="39" s="181" customFormat="1" ht="12.75"/>
    <row r="40" s="181" customFormat="1" ht="12.75"/>
    <row r="41" s="181" customFormat="1" ht="12.75"/>
    <row r="42" s="181" customFormat="1" ht="12.75"/>
    <row r="43" s="181" customFormat="1" ht="12.75"/>
    <row r="44" s="181" customFormat="1" ht="12.75"/>
    <row r="45" s="181" customFormat="1" ht="12.75"/>
    <row r="46" s="181" customFormat="1" ht="12.75"/>
    <row r="47" s="181" customFormat="1" ht="12.75"/>
    <row r="48" s="181" customFormat="1" ht="12.75"/>
    <row r="49" s="181" customFormat="1" ht="12.75"/>
    <row r="50" s="181" customFormat="1" ht="12.75"/>
    <row r="51" s="181" customFormat="1" ht="12.75"/>
    <row r="52" s="181" customFormat="1" ht="12.75"/>
    <row r="53" s="181" customFormat="1" ht="12.75"/>
    <row r="54" s="181" customFormat="1" ht="12.75"/>
    <row r="55" s="181" customFormat="1" ht="12.75"/>
    <row r="56" s="181" customFormat="1" ht="12.75"/>
    <row r="57" s="181" customFormat="1" ht="12.75"/>
    <row r="58" s="181" customFormat="1" ht="12.75"/>
    <row r="59" s="181" customFormat="1" ht="12.75"/>
    <row r="60" s="181" customFormat="1" ht="12.75"/>
    <row r="61" s="181" customFormat="1" ht="12.75"/>
    <row r="62" s="181" customFormat="1" ht="12.75"/>
    <row r="63" s="181" customFormat="1" ht="12.75"/>
    <row r="64" s="181" customFormat="1" ht="12.75"/>
    <row r="65" s="181" customFormat="1" ht="12.75"/>
    <row r="66" s="181" customFormat="1" ht="12.75"/>
    <row r="67" s="181" customFormat="1" ht="12.75"/>
    <row r="68" s="181" customFormat="1" ht="12.75"/>
    <row r="69" s="181" customFormat="1" ht="12.75"/>
    <row r="70" s="181" customFormat="1" ht="12.75"/>
    <row r="71" s="181" customFormat="1" ht="12.75"/>
    <row r="72" s="181" customFormat="1" ht="12.75"/>
    <row r="73" s="181" customFormat="1" ht="12.75"/>
    <row r="74" s="181" customFormat="1" ht="12.75"/>
    <row r="75" s="181" customFormat="1" ht="12.75"/>
    <row r="76" s="181" customFormat="1" ht="12.75"/>
    <row r="77" s="181" customFormat="1" ht="12.75"/>
    <row r="78" s="181" customFormat="1" ht="12.75"/>
    <row r="79" s="181" customFormat="1" ht="12.75"/>
    <row r="80" s="181" customFormat="1" ht="12.75"/>
    <row r="81" s="181" customFormat="1" ht="12.75"/>
    <row r="82" s="181" customFormat="1" ht="12.75"/>
    <row r="83" s="181" customFormat="1" ht="12.75"/>
    <row r="84" s="181" customFormat="1" ht="12.75"/>
    <row r="85" s="181" customFormat="1" ht="12.75"/>
    <row r="86" s="181" customFormat="1" ht="12.75"/>
    <row r="87" s="181" customFormat="1" ht="12.75"/>
    <row r="88" s="181" customFormat="1" ht="12.75"/>
    <row r="89" s="181" customFormat="1" ht="12.75"/>
    <row r="90" s="181" customFormat="1" ht="12.75"/>
    <row r="91" s="181" customFormat="1" ht="12.75"/>
    <row r="92" s="181" customFormat="1" ht="12.75"/>
    <row r="93" s="181" customFormat="1" ht="12.75"/>
    <row r="94" s="181" customFormat="1" ht="12.75"/>
    <row r="95" s="181" customFormat="1" ht="12.75"/>
    <row r="96" s="181" customFormat="1" ht="12.75"/>
    <row r="97" s="181" customFormat="1" ht="12.75"/>
    <row r="98" s="181" customFormat="1" ht="12.75"/>
    <row r="99" s="181" customFormat="1" ht="12.75"/>
    <row r="100" s="181" customFormat="1" ht="12.75"/>
    <row r="101" s="181" customFormat="1" ht="12.75"/>
    <row r="102" s="181" customFormat="1" ht="12.75"/>
    <row r="103" s="181" customFormat="1" ht="12.75"/>
    <row r="104" s="181" customFormat="1" ht="12.75"/>
    <row r="105" s="181" customFormat="1" ht="12.75"/>
    <row r="106" s="181" customFormat="1" ht="12.75"/>
    <row r="107" s="181" customFormat="1" ht="12.75"/>
    <row r="108" s="181" customFormat="1" ht="12.75"/>
    <row r="109" s="181" customFormat="1" ht="12.75"/>
    <row r="110" s="181" customFormat="1" ht="12.75"/>
    <row r="111" s="181" customFormat="1" ht="12.75"/>
    <row r="112" s="181" customFormat="1" ht="12.75"/>
    <row r="113" s="181" customFormat="1" ht="12.75"/>
    <row r="114" s="181" customFormat="1" ht="12.75"/>
    <row r="115" s="181" customFormat="1" ht="12.75"/>
    <row r="116" s="181" customFormat="1" ht="12.75"/>
    <row r="117" s="181" customFormat="1" ht="12.75"/>
    <row r="118" s="181" customFormat="1" ht="12.75"/>
    <row r="119" s="181" customFormat="1" ht="12.75"/>
    <row r="120" s="181" customFormat="1" ht="12.75"/>
    <row r="121" s="181" customFormat="1" ht="12.75"/>
    <row r="122" s="181" customFormat="1" ht="12.75"/>
    <row r="123" s="181" customFormat="1" ht="12.75"/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="181" customFormat="1" ht="12.75"/>
    <row r="1131" s="181" customFormat="1" ht="12.75"/>
    <row r="1132" s="181" customFormat="1" ht="12.75"/>
    <row r="1133" s="181" customFormat="1" ht="12.75"/>
    <row r="1134" s="181" customFormat="1" ht="12.75"/>
    <row r="1135" s="181" customFormat="1" ht="12.75"/>
    <row r="1136" s="181" customFormat="1" ht="12.75"/>
    <row r="1137" s="181" customFormat="1" ht="12.75"/>
    <row r="1138" s="181" customFormat="1" ht="12.75"/>
    <row r="1139" s="181" customFormat="1" ht="12.75"/>
    <row r="1140" s="181" customFormat="1" ht="12.75"/>
    <row r="1141" s="181" customFormat="1" ht="12.75"/>
    <row r="1142" s="181" customFormat="1" ht="12.75"/>
    <row r="1143" s="181" customFormat="1" ht="12.75"/>
    <row r="1144" s="181" customFormat="1" ht="12.75"/>
    <row r="1145" s="181" customFormat="1" ht="12.75"/>
    <row r="1146" s="181" customFormat="1" ht="12.75"/>
    <row r="1147" s="181" customFormat="1" ht="12.75"/>
    <row r="1148" s="181" customFormat="1" ht="12.75"/>
    <row r="1149" s="181" customFormat="1" ht="12.75"/>
    <row r="1150" s="181" customFormat="1" ht="12.75"/>
    <row r="1151" s="181" customFormat="1" ht="12.75"/>
    <row r="1152" s="181" customFormat="1" ht="12.75"/>
    <row r="1153" s="181" customFormat="1" ht="12.75"/>
    <row r="1154" s="181" customFormat="1" ht="12.75"/>
    <row r="1155" s="181" customFormat="1" ht="12.75"/>
    <row r="1156" s="181" customFormat="1" ht="12.75"/>
    <row r="1157" s="181" customFormat="1" ht="12.75"/>
    <row r="1158" s="181" customFormat="1" ht="12.75"/>
    <row r="1159" s="181" customFormat="1" ht="12.75"/>
    <row r="1160" s="181" customFormat="1" ht="12.75"/>
    <row r="1161" s="181" customFormat="1" ht="12.75"/>
    <row r="1162" s="181" customFormat="1" ht="12.75"/>
    <row r="1163" s="181" customFormat="1" ht="12.75"/>
    <row r="1164" s="181" customFormat="1" ht="12.75"/>
    <row r="1165" s="181" customFormat="1" ht="12.75"/>
    <row r="1166" s="181" customFormat="1" ht="12.75"/>
    <row r="1167" s="181" customFormat="1" ht="12.75"/>
    <row r="1168" s="181" customFormat="1" ht="12.75"/>
    <row r="1169" s="181" customFormat="1" ht="12.75"/>
    <row r="1170" s="181" customFormat="1" ht="12.75"/>
    <row r="1171" s="181" customFormat="1" ht="12.75"/>
    <row r="1172" s="181" customFormat="1" ht="12.75"/>
    <row r="1173" s="181" customFormat="1" ht="12.75"/>
    <row r="1174" s="181" customFormat="1" ht="12.75"/>
    <row r="1175" s="181" customFormat="1" ht="12.75"/>
    <row r="1176" s="181" customFormat="1" ht="12.75"/>
    <row r="1177" s="181" customFormat="1" ht="12.75"/>
    <row r="1178" s="181" customFormat="1" ht="12.75"/>
    <row r="1179" s="181" customFormat="1" ht="12.75"/>
    <row r="1180" s="181" customFormat="1" ht="12.75"/>
    <row r="1181" s="181" customFormat="1" ht="12.75"/>
    <row r="1182" s="181" customFormat="1" ht="12.75"/>
    <row r="1183" s="181" customFormat="1" ht="12.75"/>
    <row r="1184" s="181" customFormat="1" ht="12.75"/>
    <row r="1185" s="181" customFormat="1" ht="12.75"/>
    <row r="1186" s="181" customFormat="1" ht="12.75"/>
    <row r="1187" s="181" customFormat="1" ht="12.75"/>
    <row r="1188" s="181" customFormat="1" ht="12.75"/>
    <row r="1189" s="181" customFormat="1" ht="12.75"/>
    <row r="1190" s="181" customFormat="1" ht="12.75"/>
    <row r="1191" s="181" customFormat="1" ht="12.75"/>
    <row r="1192" s="181" customFormat="1" ht="12.75"/>
    <row r="1193" s="181" customFormat="1" ht="12.75"/>
    <row r="1194" s="181" customFormat="1" ht="12.75"/>
    <row r="1195" s="181" customFormat="1" ht="12.75"/>
    <row r="1196" s="181" customFormat="1" ht="12.75"/>
    <row r="1197" s="181" customFormat="1" ht="12.75"/>
    <row r="1198" s="181" customFormat="1" ht="12.75"/>
    <row r="1199" s="181" customFormat="1" ht="12.75"/>
    <row r="1200" s="181" customFormat="1" ht="12.75"/>
    <row r="1201" s="181" customFormat="1" ht="12.75"/>
    <row r="1202" s="181" customFormat="1" ht="12.75"/>
    <row r="1203" s="181" customFormat="1" ht="12.75"/>
    <row r="1204" s="181" customFormat="1" ht="12.75"/>
    <row r="1205" s="181" customFormat="1" ht="12.75"/>
    <row r="1206" s="181" customFormat="1" ht="12.75"/>
    <row r="1207" s="181" customFormat="1" ht="12.75"/>
    <row r="1208" s="181" customFormat="1" ht="12.75"/>
    <row r="1209" s="181" customFormat="1" ht="12.75"/>
    <row r="1210" s="181" customFormat="1" ht="12.75"/>
    <row r="1211" s="181" customFormat="1" ht="12.75"/>
    <row r="1212" s="181" customFormat="1" ht="12.75"/>
    <row r="1213" s="181" customFormat="1" ht="12.75"/>
    <row r="1214" s="181" customFormat="1" ht="12.75"/>
    <row r="1215" s="181" customFormat="1" ht="12.75"/>
    <row r="1216" s="181" customFormat="1" ht="12.75"/>
    <row r="1217" s="181" customFormat="1" ht="12.75"/>
    <row r="1218" s="181" customFormat="1" ht="12.75"/>
    <row r="1219" s="181" customFormat="1" ht="12.75"/>
    <row r="1220" s="181" customFormat="1" ht="12.75"/>
    <row r="1221" s="181" customFormat="1" ht="12.75"/>
    <row r="1222" s="181" customFormat="1" ht="12.75"/>
    <row r="1223" s="181" customFormat="1" ht="12.75"/>
    <row r="1224" s="181" customFormat="1" ht="12.75"/>
    <row r="1225" s="181" customFormat="1" ht="12.75"/>
    <row r="1226" s="181" customFormat="1" ht="12.75"/>
    <row r="1227" s="181" customFormat="1" ht="12.75"/>
    <row r="1228" s="181" customFormat="1" ht="12.75"/>
    <row r="1229" s="181" customFormat="1" ht="12.75"/>
    <row r="1230" s="181" customFormat="1" ht="12.75"/>
    <row r="1231" s="181" customFormat="1" ht="12.75"/>
    <row r="1232" s="181" customFormat="1" ht="12.75"/>
    <row r="1233" s="181" customFormat="1" ht="12.75"/>
    <row r="1234" s="181" customFormat="1" ht="12.75"/>
    <row r="1235" s="181" customFormat="1" ht="12.75"/>
    <row r="1236" s="181" customFormat="1" ht="12.75"/>
    <row r="1237" s="181" customFormat="1" ht="12.75"/>
    <row r="1238" s="181" customFormat="1" ht="12.75"/>
    <row r="1239" s="181" customFormat="1" ht="12.75"/>
    <row r="1240" s="181" customFormat="1" ht="12.75"/>
    <row r="1241" s="181" customFormat="1" ht="12.75"/>
    <row r="1242" s="181" customFormat="1" ht="12.75"/>
    <row r="1243" s="181" customFormat="1" ht="12.75"/>
    <row r="1244" s="181" customFormat="1" ht="12.75"/>
    <row r="1245" s="181" customFormat="1" ht="12.75"/>
    <row r="1246" s="181" customFormat="1" ht="12.75"/>
    <row r="1247" s="181" customFormat="1" ht="12.75"/>
    <row r="1248" s="181" customFormat="1" ht="12.75"/>
    <row r="1249" s="181" customFormat="1" ht="12.75"/>
    <row r="1250" s="181" customFormat="1" ht="12.75"/>
    <row r="1251" s="181" customFormat="1" ht="12.75"/>
    <row r="1252" s="181" customFormat="1" ht="12.75"/>
    <row r="1253" s="181" customFormat="1" ht="12.75"/>
    <row r="1254" s="181" customFormat="1" ht="12.75"/>
    <row r="1255" s="181" customFormat="1" ht="12.75"/>
    <row r="1256" s="181" customFormat="1" ht="12.75"/>
    <row r="1257" s="181" customFormat="1" ht="12.75"/>
    <row r="1258" s="181" customFormat="1" ht="12.75"/>
    <row r="1259" s="181" customFormat="1" ht="12.75"/>
    <row r="1260" s="181" customFormat="1" ht="12.75"/>
    <row r="1261" s="181" customFormat="1" ht="12.75"/>
    <row r="1262" s="181" customFormat="1" ht="12.75"/>
    <row r="1263" s="181" customFormat="1" ht="12.75"/>
    <row r="1264" s="181" customFormat="1" ht="12.75"/>
    <row r="1265" s="181" customFormat="1" ht="12.75"/>
    <row r="1266" s="181" customFormat="1" ht="12.75"/>
    <row r="1267" s="181" customFormat="1" ht="12.75"/>
    <row r="1268" s="181" customFormat="1" ht="12.75"/>
    <row r="1269" s="181" customFormat="1" ht="12.75"/>
    <row r="1270" s="181" customFormat="1" ht="12.75"/>
    <row r="1271" s="181" customFormat="1" ht="12.75"/>
    <row r="1272" s="181" customFormat="1" ht="12.75"/>
    <row r="1273" s="181" customFormat="1" ht="12.75"/>
    <row r="1274" s="181" customFormat="1" ht="12.75"/>
    <row r="1275" s="181" customFormat="1" ht="12.75"/>
    <row r="1276" s="181" customFormat="1" ht="12.75"/>
    <row r="1277" s="181" customFormat="1" ht="12.75"/>
    <row r="1278" s="181" customFormat="1" ht="12.75"/>
    <row r="1279" s="181" customFormat="1" ht="12.75"/>
    <row r="1280" s="181" customFormat="1" ht="12.75"/>
    <row r="1281" s="181" customFormat="1" ht="12.75"/>
    <row r="1282" s="181" customFormat="1" ht="12.75"/>
    <row r="1283" s="181" customFormat="1" ht="12.75"/>
    <row r="1284" s="181" customFormat="1" ht="12.75"/>
    <row r="1285" s="181" customFormat="1" ht="12.75"/>
    <row r="1286" s="181" customFormat="1" ht="12.75"/>
    <row r="1287" s="181" customFormat="1" ht="12.75"/>
    <row r="1288" s="181" customFormat="1" ht="12.75"/>
    <row r="1289" s="181" customFormat="1" ht="12.75"/>
    <row r="1290" s="181" customFormat="1" ht="12.75"/>
    <row r="1291" s="181" customFormat="1" ht="12.75"/>
    <row r="1292" s="181" customFormat="1" ht="12.75"/>
    <row r="1293" s="181" customFormat="1" ht="12.75"/>
    <row r="1294" s="181" customFormat="1" ht="12.75"/>
    <row r="1295" s="181" customFormat="1" ht="12.75"/>
    <row r="1296" s="181" customFormat="1" ht="12.75"/>
    <row r="1297" s="181" customFormat="1" ht="12.75"/>
    <row r="1298" s="181" customFormat="1" ht="12.75"/>
    <row r="1299" s="181" customFormat="1" ht="12.75"/>
    <row r="1300" s="181" customFormat="1" ht="12.75"/>
    <row r="1301" s="181" customFormat="1" ht="12.75"/>
    <row r="1302" s="181" customFormat="1" ht="12.75"/>
    <row r="1303" s="181" customFormat="1" ht="12.75"/>
    <row r="1304" s="181" customFormat="1" ht="12.75"/>
    <row r="1305" s="181" customFormat="1" ht="12.75"/>
    <row r="1306" s="181" customFormat="1" ht="12.75"/>
    <row r="1307" s="181" customFormat="1" ht="12.75"/>
    <row r="1308" s="181" customFormat="1" ht="12.75"/>
    <row r="1309" s="181" customFormat="1" ht="12.75"/>
    <row r="1310" s="181" customFormat="1" ht="12.75"/>
    <row r="1311" s="181" customFormat="1" ht="12.75"/>
    <row r="1312" s="181" customFormat="1" ht="12.75"/>
    <row r="1313" s="181" customFormat="1" ht="12.75"/>
    <row r="1314" s="181" customFormat="1" ht="12.75"/>
    <row r="1315" s="181" customFormat="1" ht="12.75"/>
    <row r="1316" s="181" customFormat="1" ht="12.75"/>
    <row r="1317" s="181" customFormat="1" ht="12.75"/>
    <row r="1318" s="181" customFormat="1" ht="12.75"/>
    <row r="1319" s="181" customFormat="1" ht="12.75"/>
    <row r="1320" s="181" customFormat="1" ht="12.75"/>
    <row r="1321" s="181" customFormat="1" ht="12.75"/>
    <row r="1322" s="181" customFormat="1" ht="12.75"/>
    <row r="1323" s="181" customFormat="1" ht="12.75"/>
    <row r="1324" s="181" customFormat="1" ht="12.75"/>
    <row r="1325" s="181" customFormat="1" ht="12.75"/>
    <row r="1326" s="181" customFormat="1" ht="12.75"/>
    <row r="1327" s="181" customFormat="1" ht="12.75"/>
    <row r="1328" s="181" customFormat="1" ht="12.75"/>
    <row r="1329" s="181" customFormat="1" ht="12.75"/>
    <row r="1330" s="181" customFormat="1" ht="12.75"/>
    <row r="1331" s="181" customFormat="1" ht="12.75"/>
    <row r="1332" s="181" customFormat="1" ht="12.75"/>
    <row r="1333" s="181" customFormat="1" ht="12.75"/>
    <row r="1334" s="181" customFormat="1" ht="12.75"/>
    <row r="1335" s="181" customFormat="1" ht="12.75"/>
    <row r="1336" s="181" customFormat="1" ht="12.75"/>
    <row r="1337" s="181" customFormat="1" ht="12.75"/>
    <row r="1338" s="181" customFormat="1" ht="12.75"/>
    <row r="1339" s="181" customFormat="1" ht="12.75"/>
    <row r="1340" s="181" customFormat="1" ht="12.75"/>
    <row r="1341" s="181" customFormat="1" ht="12.75"/>
    <row r="1342" s="181" customFormat="1" ht="12.75"/>
    <row r="1343" s="181" customFormat="1" ht="12.75"/>
    <row r="1344" s="181" customFormat="1" ht="12.75"/>
    <row r="1345" s="181" customFormat="1" ht="12.75"/>
    <row r="1346" s="181" customFormat="1" ht="12.75"/>
    <row r="1347" s="181" customFormat="1" ht="12.75"/>
    <row r="1348" s="181" customFormat="1" ht="12.75"/>
    <row r="1349" s="181" customFormat="1" ht="12.75"/>
    <row r="1350" s="181" customFormat="1" ht="12.75"/>
    <row r="1351" s="181" customFormat="1" ht="12.75"/>
    <row r="1352" s="181" customFormat="1" ht="12.75"/>
    <row r="1353" s="181" customFormat="1" ht="12.75"/>
    <row r="1354" s="181" customFormat="1" ht="12.75"/>
    <row r="1355" s="181" customFormat="1" ht="12.75"/>
    <row r="1356" s="181" customFormat="1" ht="12.75"/>
    <row r="1357" s="181" customFormat="1" ht="12.75"/>
    <row r="1358" s="181" customFormat="1" ht="12.75"/>
    <row r="1359" s="181" customFormat="1" ht="12.75"/>
    <row r="1360" s="181" customFormat="1" ht="12.75"/>
    <row r="1361" s="181" customFormat="1" ht="12.75"/>
    <row r="1362" s="181" customFormat="1" ht="12.75"/>
    <row r="1363" s="181" customFormat="1" ht="12.75"/>
    <row r="1364" s="181" customFormat="1" ht="12.75"/>
    <row r="1365" s="181" customFormat="1" ht="12.75"/>
    <row r="1366" s="181" customFormat="1" ht="12.75"/>
    <row r="1367" s="181" customFormat="1" ht="12.75"/>
    <row r="1368" s="181" customFormat="1" ht="12.75"/>
    <row r="1369" s="181" customFormat="1" ht="12.75"/>
    <row r="1370" s="181" customFormat="1" ht="12.75"/>
    <row r="1371" s="181" customFormat="1" ht="12.75"/>
    <row r="1372" s="181" customFormat="1" ht="12.75"/>
    <row r="1373" s="181" customFormat="1" ht="12.75"/>
    <row r="1374" s="181" customFormat="1" ht="12.75"/>
    <row r="1375" s="181" customFormat="1" ht="12.75"/>
    <row r="1376" s="181" customFormat="1" ht="12.75"/>
    <row r="1377" s="181" customFormat="1" ht="12.75"/>
    <row r="1378" s="181" customFormat="1" ht="12.75"/>
    <row r="1379" s="181" customFormat="1" ht="12.75"/>
    <row r="1380" s="181" customFormat="1" ht="12.75"/>
    <row r="1381" s="181" customFormat="1" ht="12.75"/>
    <row r="1382" s="181" customFormat="1" ht="12.75"/>
    <row r="1383" s="181" customFormat="1" ht="12.75"/>
    <row r="1384" s="181" customFormat="1" ht="12.75"/>
    <row r="1385" s="181" customFormat="1" ht="12.75"/>
    <row r="1386" s="181" customFormat="1" ht="12.75"/>
    <row r="1387" s="181" customFormat="1" ht="12.75"/>
    <row r="1388" s="181" customFormat="1" ht="12.75"/>
    <row r="1389" s="181" customFormat="1" ht="12.75"/>
    <row r="1390" s="181" customFormat="1" ht="12.75"/>
    <row r="1391" s="181" customFormat="1" ht="12.75"/>
    <row r="1392" s="181" customFormat="1" ht="12.75"/>
    <row r="1393" s="181" customFormat="1" ht="12.75"/>
    <row r="1394" s="181" customFormat="1" ht="12.75"/>
    <row r="1395" s="181" customFormat="1" ht="12.75"/>
    <row r="1396" s="181" customFormat="1" ht="12.75"/>
    <row r="1397" s="181" customFormat="1" ht="12.75"/>
    <row r="1398" s="181" customFormat="1" ht="12.75"/>
    <row r="1399" s="181" customFormat="1" ht="12.75"/>
    <row r="1400" s="181" customFormat="1" ht="12.75"/>
    <row r="1401" s="181" customFormat="1" ht="12.75"/>
    <row r="1402" s="181" customFormat="1" ht="12.75"/>
    <row r="1403" s="181" customFormat="1" ht="12.75"/>
    <row r="1404" s="181" customFormat="1" ht="12.75"/>
    <row r="1405" s="181" customFormat="1" ht="12.75"/>
    <row r="1406" s="181" customFormat="1" ht="12.75"/>
    <row r="1407" s="181" customFormat="1" ht="12.75"/>
    <row r="1408" s="181" customFormat="1" ht="12.75"/>
    <row r="1409" s="181" customFormat="1" ht="12.75"/>
    <row r="1410" s="181" customFormat="1" ht="12.75"/>
    <row r="1411" s="181" customFormat="1" ht="12.75"/>
    <row r="1412" s="181" customFormat="1" ht="12.75"/>
    <row r="1413" s="181" customFormat="1" ht="12.75"/>
    <row r="1414" s="181" customFormat="1" ht="12.75"/>
    <row r="1415" s="181" customFormat="1" ht="12.75"/>
    <row r="1416" s="181" customFormat="1" ht="12.75"/>
    <row r="1417" s="181" customFormat="1" ht="12.75"/>
    <row r="1418" s="181" customFormat="1" ht="12.75"/>
    <row r="1419" s="181" customFormat="1" ht="12.75"/>
    <row r="1420" s="181" customFormat="1" ht="12.75"/>
    <row r="1421" s="181" customFormat="1" ht="12.75"/>
    <row r="1422" s="181" customFormat="1" ht="12.75"/>
    <row r="1423" s="181" customFormat="1" ht="12.75"/>
    <row r="1424" s="181" customFormat="1" ht="12.75"/>
    <row r="1425" s="181" customFormat="1" ht="12.75"/>
    <row r="1426" s="181" customFormat="1" ht="12.75"/>
    <row r="1427" s="181" customFormat="1" ht="12.75"/>
    <row r="1428" s="181" customFormat="1" ht="12.75"/>
    <row r="1429" s="181" customFormat="1" ht="12.75"/>
    <row r="1430" s="181" customFormat="1" ht="12.75"/>
    <row r="1431" s="181" customFormat="1" ht="12.75"/>
    <row r="1432" s="181" customFormat="1" ht="12.75"/>
    <row r="1433" s="181" customFormat="1" ht="12.75"/>
    <row r="1434" s="181" customFormat="1" ht="12.75"/>
    <row r="1435" s="181" customFormat="1" ht="12.75"/>
    <row r="1436" s="181" customFormat="1" ht="12.75"/>
    <row r="1437" s="181" customFormat="1" ht="12.75"/>
    <row r="1438" s="181" customFormat="1" ht="12.75"/>
    <row r="1439" s="181" customFormat="1" ht="12.75"/>
    <row r="1440" s="181" customFormat="1" ht="12.75"/>
    <row r="1441" s="181" customFormat="1" ht="12.75"/>
    <row r="1442" s="181" customFormat="1" ht="12.75"/>
    <row r="1443" s="181" customFormat="1" ht="12.75"/>
    <row r="1444" s="181" customFormat="1" ht="12.75"/>
    <row r="1445" s="181" customFormat="1" ht="12.75"/>
    <row r="1446" s="181" customFormat="1" ht="12.75"/>
    <row r="1447" s="181" customFormat="1" ht="12.75"/>
    <row r="1448" s="181" customFormat="1" ht="12.75"/>
    <row r="1449" s="181" customFormat="1" ht="12.75"/>
    <row r="1450" s="181" customFormat="1" ht="12.75"/>
    <row r="1451" s="181" customFormat="1" ht="12.75"/>
    <row r="1452" s="181" customFormat="1" ht="12.75"/>
    <row r="1453" s="181" customFormat="1" ht="12.75"/>
    <row r="1454" s="181" customFormat="1" ht="12.75"/>
    <row r="1455" s="181" customFormat="1" ht="12.75"/>
    <row r="1456" s="181" customFormat="1" ht="12.75"/>
    <row r="1457" s="181" customFormat="1" ht="12.75"/>
    <row r="1458" s="181" customFormat="1" ht="12.75"/>
    <row r="1459" s="181" customFormat="1" ht="12.75"/>
    <row r="1460" s="181" customFormat="1" ht="12.75"/>
    <row r="1461" s="181" customFormat="1" ht="12.75"/>
    <row r="1462" s="181" customFormat="1" ht="12.75"/>
    <row r="1463" s="181" customFormat="1" ht="12.75"/>
    <row r="1464" s="181" customFormat="1" ht="12.75"/>
    <row r="1465" s="181" customFormat="1" ht="12.75"/>
    <row r="1466" s="181" customFormat="1" ht="12.75"/>
    <row r="1467" s="181" customFormat="1" ht="12.75"/>
    <row r="1468" s="181" customFormat="1" ht="12.75"/>
    <row r="1469" s="181" customFormat="1" ht="12.75"/>
    <row r="1470" s="181" customFormat="1" ht="12.75"/>
    <row r="1471" s="181" customFormat="1" ht="12.75"/>
    <row r="1472" s="181" customFormat="1" ht="12.75"/>
    <row r="1473" s="181" customFormat="1" ht="12.75"/>
    <row r="1474" s="181" customFormat="1" ht="12.75"/>
    <row r="1475" s="181" customFormat="1" ht="12.75"/>
    <row r="1476" s="181" customFormat="1" ht="12.75"/>
    <row r="1477" s="181" customFormat="1" ht="12.75"/>
    <row r="1478" s="181" customFormat="1" ht="12.75"/>
    <row r="1479" s="181" customFormat="1" ht="12.75"/>
    <row r="1480" s="181" customFormat="1" ht="12.75"/>
    <row r="1481" s="181" customFormat="1" ht="12.75"/>
    <row r="1482" s="181" customFormat="1" ht="12.75"/>
    <row r="1483" s="181" customFormat="1" ht="12.75"/>
    <row r="1484" s="181" customFormat="1" ht="12.75"/>
    <row r="1485" s="181" customFormat="1" ht="12.75"/>
    <row r="1486" s="181" customFormat="1" ht="12.75"/>
    <row r="1487" s="181" customFormat="1" ht="12.75"/>
    <row r="1488" s="181" customFormat="1" ht="12.75"/>
    <row r="1489" s="181" customFormat="1" ht="12.75"/>
    <row r="1490" s="181" customFormat="1" ht="12.75"/>
    <row r="1491" s="181" customFormat="1" ht="12.75"/>
    <row r="1492" s="181" customFormat="1" ht="12.75"/>
    <row r="1493" s="181" customFormat="1" ht="12.75"/>
    <row r="1494" s="181" customFormat="1" ht="12.75"/>
    <row r="1495" s="181" customFormat="1" ht="12.75"/>
    <row r="1496" s="181" customFormat="1" ht="12.75"/>
    <row r="1497" s="181" customFormat="1" ht="12.75"/>
    <row r="1498" s="181" customFormat="1" ht="12.75"/>
    <row r="1499" s="181" customFormat="1" ht="12.75"/>
    <row r="1500" s="181" customFormat="1" ht="12.75"/>
    <row r="1501" s="181" customFormat="1" ht="12.75"/>
    <row r="1502" s="181" customFormat="1" ht="12.75"/>
    <row r="1503" s="181" customFormat="1" ht="12.75"/>
    <row r="1504" s="181" customFormat="1" ht="12.75"/>
    <row r="1505" s="181" customFormat="1" ht="12.75"/>
    <row r="1506" s="181" customFormat="1" ht="12.75"/>
    <row r="1507" s="181" customFormat="1" ht="12.75"/>
    <row r="1508" s="181" customFormat="1" ht="12.75"/>
    <row r="1509" s="181" customFormat="1" ht="12.75"/>
    <row r="1510" s="181" customFormat="1" ht="12.75"/>
    <row r="1511" s="181" customFormat="1" ht="12.75"/>
    <row r="1512" s="181" customFormat="1" ht="12.75"/>
    <row r="1513" s="181" customFormat="1" ht="12.75"/>
    <row r="1514" s="181" customFormat="1" ht="12.75"/>
    <row r="1515" s="181" customFormat="1" ht="12.75"/>
    <row r="1516" s="181" customFormat="1" ht="12.75"/>
    <row r="1517" s="181" customFormat="1" ht="12.75"/>
    <row r="1518" s="181" customFormat="1" ht="12.75"/>
    <row r="1519" s="181" customFormat="1" ht="12.75"/>
    <row r="1520" s="181" customFormat="1" ht="12.75"/>
    <row r="1521" s="181" customFormat="1" ht="12.75"/>
    <row r="1522" s="181" customFormat="1" ht="12.75"/>
    <row r="1523" s="181" customFormat="1" ht="12.75"/>
    <row r="1524" s="181" customFormat="1" ht="12.75"/>
    <row r="1525" s="181" customFormat="1" ht="12.75"/>
    <row r="1526" s="181" customFormat="1" ht="12.75"/>
    <row r="1527" s="181" customFormat="1" ht="12.75"/>
    <row r="1528" s="181" customFormat="1" ht="12.75"/>
    <row r="1529" s="181" customFormat="1" ht="12.75"/>
    <row r="1530" s="181" customFormat="1" ht="12.75"/>
    <row r="1531" s="181" customFormat="1" ht="12.75"/>
    <row r="1532" s="181" customFormat="1" ht="12.75"/>
    <row r="1533" s="181" customFormat="1" ht="12.75"/>
    <row r="1534" s="181" customFormat="1" ht="12.75"/>
    <row r="1535" s="181" customFormat="1" ht="12.75"/>
    <row r="1536" s="181" customFormat="1" ht="12.75"/>
    <row r="1537" s="181" customFormat="1" ht="12.75"/>
    <row r="1538" s="181" customFormat="1" ht="12.75"/>
    <row r="1539" s="181" customFormat="1" ht="12.75"/>
    <row r="1540" s="181" customFormat="1" ht="12.75"/>
    <row r="1541" s="181" customFormat="1" ht="12.75"/>
    <row r="1542" s="181" customFormat="1" ht="12.75"/>
    <row r="1543" s="181" customFormat="1" ht="12.75"/>
    <row r="1544" s="181" customFormat="1" ht="12.75"/>
    <row r="1545" s="181" customFormat="1" ht="12.75"/>
    <row r="1546" s="181" customFormat="1" ht="12.75"/>
    <row r="1547" s="181" customFormat="1" ht="12.75"/>
    <row r="1548" s="181" customFormat="1" ht="12.75"/>
    <row r="1549" s="181" customFormat="1" ht="12.75"/>
    <row r="1550" s="181" customFormat="1" ht="12.75"/>
    <row r="1551" s="181" customFormat="1" ht="12.75"/>
    <row r="1552" s="181" customFormat="1" ht="12.75"/>
    <row r="1553" s="181" customFormat="1" ht="12.75"/>
    <row r="1554" s="181" customFormat="1" ht="12.75"/>
    <row r="1555" s="181" customFormat="1" ht="12.75"/>
    <row r="1556" s="181" customFormat="1" ht="12.75"/>
    <row r="1557" s="181" customFormat="1" ht="12.75"/>
    <row r="1558" s="181" customFormat="1" ht="12.75"/>
    <row r="1559" s="181" customFormat="1" ht="12.75"/>
    <row r="1560" s="181" customFormat="1" ht="12.75"/>
    <row r="1561" s="181" customFormat="1" ht="12.75"/>
    <row r="1562" s="181" customFormat="1" ht="12.75"/>
    <row r="1563" s="181" customFormat="1" ht="12.75"/>
    <row r="1564" s="181" customFormat="1" ht="12.75"/>
    <row r="1565" s="181" customFormat="1" ht="12.75"/>
    <row r="1566" s="181" customFormat="1" ht="12.75"/>
    <row r="1567" s="181" customFormat="1" ht="12.75"/>
    <row r="1568" s="181" customFormat="1" ht="12.75"/>
    <row r="1569" s="181" customFormat="1" ht="12.75"/>
    <row r="1570" s="181" customFormat="1" ht="12.75"/>
    <row r="1571" s="181" customFormat="1" ht="12.75"/>
    <row r="1572" s="181" customFormat="1" ht="12.75"/>
    <row r="1573" s="181" customFormat="1" ht="12.75"/>
    <row r="1574" s="181" customFormat="1" ht="12.75"/>
    <row r="1575" s="181" customFormat="1" ht="12.75"/>
    <row r="1576" s="181" customFormat="1" ht="12.75"/>
    <row r="1577" s="181" customFormat="1" ht="12.75"/>
    <row r="1578" s="181" customFormat="1" ht="12.75"/>
    <row r="1579" s="181" customFormat="1" ht="12.75"/>
    <row r="1580" s="181" customFormat="1" ht="12.75"/>
    <row r="1581" s="181" customFormat="1" ht="12.75"/>
    <row r="1582" s="181" customFormat="1" ht="12.75"/>
    <row r="1583" s="181" customFormat="1" ht="12.75"/>
    <row r="1584" s="181" customFormat="1" ht="12.75"/>
    <row r="1585" s="181" customFormat="1" ht="12.75"/>
    <row r="1586" s="181" customFormat="1" ht="12.75"/>
    <row r="1587" s="181" customFormat="1" ht="12.75"/>
    <row r="1588" s="181" customFormat="1" ht="12.75"/>
    <row r="1589" s="181" customFormat="1" ht="12.75"/>
    <row r="1590" s="181" customFormat="1" ht="12.75"/>
    <row r="1591" s="181" customFormat="1" ht="12.75"/>
  </sheetData>
  <sheetProtection password="CF08" sheet="1" objects="1" scenarios="1"/>
  <mergeCells count="4">
    <mergeCell ref="B4:G6"/>
    <mergeCell ref="B8:G9"/>
    <mergeCell ref="B11:G12"/>
    <mergeCell ref="B14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L34"/>
  <sheetViews>
    <sheetView tabSelected="1" zoomScale="75" zoomScaleNormal="75" workbookViewId="0" topLeftCell="A3">
      <selection activeCell="C7" sqref="C7"/>
    </sheetView>
  </sheetViews>
  <sheetFormatPr defaultColWidth="9.00390625" defaultRowHeight="12.75"/>
  <cols>
    <col min="2" max="2" width="48.00390625" style="0" customWidth="1"/>
    <col min="3" max="3" width="12.75390625" style="0" customWidth="1"/>
    <col min="4" max="4" width="11.75390625" style="0" customWidth="1"/>
    <col min="5" max="5" width="12.75390625" style="0" customWidth="1"/>
    <col min="6" max="13" width="13.25390625" style="0" customWidth="1"/>
    <col min="14" max="14" width="19.375" style="0" customWidth="1"/>
    <col min="15" max="18" width="13.25390625" style="0" customWidth="1"/>
    <col min="19" max="19" width="14.25390625" style="0" customWidth="1"/>
    <col min="20" max="22" width="11.25390625" style="0" customWidth="1"/>
    <col min="23" max="23" width="21.875" style="0" customWidth="1"/>
    <col min="24" max="24" width="19.875" style="0" customWidth="1"/>
    <col min="25" max="25" width="19.75390625" style="0" customWidth="1"/>
    <col min="26" max="26" width="18.875" style="0" customWidth="1"/>
    <col min="27" max="27" width="17.75390625" style="0" customWidth="1"/>
    <col min="28" max="28" width="16.625" style="0" customWidth="1"/>
    <col min="29" max="29" width="18.875" style="0" customWidth="1"/>
    <col min="30" max="30" width="20.75390625" style="0" customWidth="1"/>
    <col min="31" max="31" width="49.625" style="0" customWidth="1"/>
    <col min="32" max="32" width="51.00390625" style="0" customWidth="1"/>
  </cols>
  <sheetData>
    <row r="1" spans="1:77" s="3" customFormat="1" ht="61.5" customHeight="1" thickBot="1">
      <c r="A1" s="1"/>
      <c r="B1" s="212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142" s="8" customFormat="1" ht="61.5" customHeight="1" thickBot="1">
      <c r="A2" s="1"/>
      <c r="B2" s="4" t="s">
        <v>1</v>
      </c>
      <c r="C2" s="215" t="s">
        <v>2</v>
      </c>
      <c r="D2" s="216"/>
      <c r="E2" s="216"/>
      <c r="F2" s="216"/>
      <c r="G2" s="217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</row>
    <row r="3" spans="1:142" s="12" customFormat="1" ht="39.75" customHeight="1">
      <c r="A3" s="9"/>
      <c r="B3" s="218" t="s">
        <v>3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20"/>
      <c r="AF3" s="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</row>
    <row r="4" spans="1:77" s="13" customFormat="1" ht="39.75" customHeight="1" thickBot="1">
      <c r="A4" s="9"/>
      <c r="B4" s="221" t="s">
        <v>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3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31" ht="153" customHeight="1" thickBot="1">
      <c r="A5" s="14"/>
      <c r="B5" s="15" t="s">
        <v>5</v>
      </c>
      <c r="C5" s="16" t="s">
        <v>6</v>
      </c>
      <c r="D5" s="17" t="s">
        <v>7</v>
      </c>
      <c r="E5" s="17" t="s">
        <v>8</v>
      </c>
      <c r="F5" s="18" t="s">
        <v>9</v>
      </c>
      <c r="G5" s="19" t="s">
        <v>10</v>
      </c>
      <c r="H5" s="20" t="s">
        <v>11</v>
      </c>
      <c r="I5" s="21" t="s">
        <v>12</v>
      </c>
      <c r="J5" s="22" t="s">
        <v>13</v>
      </c>
      <c r="K5" s="20" t="s">
        <v>14</v>
      </c>
      <c r="L5" s="20" t="s">
        <v>15</v>
      </c>
      <c r="M5" s="23" t="s">
        <v>16</v>
      </c>
      <c r="N5" s="23" t="s">
        <v>17</v>
      </c>
      <c r="O5" s="24" t="s">
        <v>18</v>
      </c>
      <c r="P5" s="25" t="s">
        <v>19</v>
      </c>
      <c r="Q5" s="25" t="s">
        <v>20</v>
      </c>
      <c r="R5" s="26" t="s">
        <v>21</v>
      </c>
      <c r="S5" s="27" t="s">
        <v>22</v>
      </c>
      <c r="T5" s="27" t="s">
        <v>23</v>
      </c>
      <c r="U5" s="27" t="s">
        <v>24</v>
      </c>
      <c r="V5" s="27" t="s">
        <v>25</v>
      </c>
      <c r="W5" s="28" t="s">
        <v>26</v>
      </c>
      <c r="X5" s="29" t="s">
        <v>65</v>
      </c>
      <c r="Y5" s="30" t="s">
        <v>27</v>
      </c>
      <c r="Z5" s="121" t="s">
        <v>66</v>
      </c>
      <c r="AA5" s="31" t="s">
        <v>28</v>
      </c>
      <c r="AB5" s="32" t="s">
        <v>29</v>
      </c>
      <c r="AC5" s="33" t="s">
        <v>54</v>
      </c>
      <c r="AD5" s="34" t="s">
        <v>75</v>
      </c>
      <c r="AE5" s="35" t="s">
        <v>5</v>
      </c>
    </row>
    <row r="6" spans="1:31" ht="19.5" customHeight="1" thickBot="1">
      <c r="A6" s="36">
        <v>1</v>
      </c>
      <c r="B6" s="37">
        <v>2</v>
      </c>
      <c r="C6" s="38">
        <v>3</v>
      </c>
      <c r="D6" s="39">
        <v>4</v>
      </c>
      <c r="E6" s="39">
        <v>5</v>
      </c>
      <c r="F6" s="40">
        <v>6</v>
      </c>
      <c r="G6" s="41">
        <v>7</v>
      </c>
      <c r="H6" s="42">
        <v>8</v>
      </c>
      <c r="I6" s="43">
        <v>9</v>
      </c>
      <c r="J6" s="44">
        <v>10</v>
      </c>
      <c r="K6" s="42">
        <v>11</v>
      </c>
      <c r="L6" s="43">
        <v>12</v>
      </c>
      <c r="M6" s="45">
        <v>13</v>
      </c>
      <c r="N6" s="37">
        <v>14</v>
      </c>
      <c r="O6" s="46">
        <v>15</v>
      </c>
      <c r="P6" s="39">
        <v>16</v>
      </c>
      <c r="Q6" s="40">
        <v>17</v>
      </c>
      <c r="R6" s="42">
        <v>18</v>
      </c>
      <c r="S6" s="42">
        <v>19</v>
      </c>
      <c r="T6" s="44">
        <v>20</v>
      </c>
      <c r="U6" s="44">
        <v>21</v>
      </c>
      <c r="V6" s="44">
        <v>22</v>
      </c>
      <c r="W6" s="37">
        <v>23</v>
      </c>
      <c r="X6" s="37">
        <v>24</v>
      </c>
      <c r="Y6" s="37">
        <v>25</v>
      </c>
      <c r="Z6" s="44">
        <v>26</v>
      </c>
      <c r="AA6" s="37">
        <v>27</v>
      </c>
      <c r="AB6" s="37">
        <v>28</v>
      </c>
      <c r="AC6" s="37">
        <v>29</v>
      </c>
      <c r="AD6" s="47">
        <v>30</v>
      </c>
      <c r="AE6" s="37">
        <v>31</v>
      </c>
    </row>
    <row r="7" spans="1:31" ht="57" customHeight="1" thickBot="1">
      <c r="A7" s="48">
        <v>1</v>
      </c>
      <c r="B7" s="49" t="s">
        <v>30</v>
      </c>
      <c r="C7" s="50">
        <v>360</v>
      </c>
      <c r="D7" s="51">
        <v>360</v>
      </c>
      <c r="E7" s="51">
        <v>480</v>
      </c>
      <c r="F7" s="52">
        <v>480</v>
      </c>
      <c r="G7" s="53">
        <f>3*9*12</f>
        <v>324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54">
        <f>C7*H7+D7*I7+E7*J7+F7*K7+G7*L7*15%</f>
        <v>0</v>
      </c>
      <c r="N7" s="55">
        <f>M7*105%</f>
        <v>0</v>
      </c>
      <c r="O7" s="56">
        <v>90</v>
      </c>
      <c r="P7" s="57">
        <v>150</v>
      </c>
      <c r="Q7" s="58">
        <v>120</v>
      </c>
      <c r="R7" s="59">
        <f>2*30*2</f>
        <v>120</v>
      </c>
      <c r="S7" s="209">
        <v>0</v>
      </c>
      <c r="T7" s="209">
        <v>0</v>
      </c>
      <c r="U7" s="209">
        <v>0</v>
      </c>
      <c r="V7" s="209">
        <v>0</v>
      </c>
      <c r="W7" s="60">
        <f>O7*S7+P7*T7+Q7*U7+R7*V7</f>
        <v>0</v>
      </c>
      <c r="X7" s="61">
        <f>N7+W7</f>
        <v>0</v>
      </c>
      <c r="Y7" s="62">
        <v>0</v>
      </c>
      <c r="Z7" s="179">
        <f>X7-Y7</f>
        <v>0</v>
      </c>
      <c r="AA7" s="63">
        <v>0</v>
      </c>
      <c r="AB7" s="64">
        <v>0</v>
      </c>
      <c r="AC7" s="65">
        <v>0</v>
      </c>
      <c r="AD7" s="169">
        <f>Z7-(AA7+AB7+AC7)</f>
        <v>0</v>
      </c>
      <c r="AE7" s="66" t="s">
        <v>30</v>
      </c>
    </row>
    <row r="8" spans="1:31" ht="27.75" customHeight="1" thickBot="1">
      <c r="A8" s="67">
        <v>2</v>
      </c>
      <c r="B8" s="68" t="s">
        <v>31</v>
      </c>
      <c r="C8" s="69">
        <v>490</v>
      </c>
      <c r="D8" s="70">
        <v>490</v>
      </c>
      <c r="E8" s="70">
        <v>620</v>
      </c>
      <c r="F8" s="71">
        <v>620</v>
      </c>
      <c r="G8" s="72">
        <v>0</v>
      </c>
      <c r="H8" s="210"/>
      <c r="I8" s="210"/>
      <c r="J8" s="210"/>
      <c r="K8" s="210"/>
      <c r="L8" s="210"/>
      <c r="M8" s="73">
        <f>C8*H7+D8*I7+E8*J7+F8*K7</f>
        <v>0</v>
      </c>
      <c r="N8" s="55">
        <f>M8*105%</f>
        <v>0</v>
      </c>
      <c r="O8" s="74">
        <v>0</v>
      </c>
      <c r="P8" s="75">
        <v>150</v>
      </c>
      <c r="Q8" s="76">
        <v>150</v>
      </c>
      <c r="R8" s="77">
        <f>4*30*2</f>
        <v>240</v>
      </c>
      <c r="S8" s="210"/>
      <c r="T8" s="210"/>
      <c r="U8" s="210"/>
      <c r="V8" s="210"/>
      <c r="W8" s="78">
        <f>P8*T7+Q8*U7+R8*V7</f>
        <v>0</v>
      </c>
      <c r="X8" s="79">
        <f>N8+W8</f>
        <v>0</v>
      </c>
      <c r="Y8" s="80">
        <v>0</v>
      </c>
      <c r="Z8" s="179">
        <f>X8-Y8</f>
        <v>0</v>
      </c>
      <c r="AA8" s="81">
        <v>0</v>
      </c>
      <c r="AB8" s="82">
        <v>0</v>
      </c>
      <c r="AC8" s="83">
        <v>0</v>
      </c>
      <c r="AD8" s="169">
        <f>Z8-(AA8+AB8+AC8)</f>
        <v>0</v>
      </c>
      <c r="AE8" s="84" t="s">
        <v>31</v>
      </c>
    </row>
    <row r="9" spans="1:31" ht="29.25" customHeight="1" thickBot="1">
      <c r="A9" s="67">
        <v>3</v>
      </c>
      <c r="B9" s="68" t="s">
        <v>32</v>
      </c>
      <c r="C9" s="69">
        <v>200</v>
      </c>
      <c r="D9" s="70">
        <v>200</v>
      </c>
      <c r="E9" s="70">
        <v>270</v>
      </c>
      <c r="F9" s="71">
        <v>270</v>
      </c>
      <c r="G9" s="72">
        <f>3*30*18</f>
        <v>1620</v>
      </c>
      <c r="H9" s="210"/>
      <c r="I9" s="210"/>
      <c r="J9" s="210"/>
      <c r="K9" s="210"/>
      <c r="L9" s="210"/>
      <c r="M9" s="73">
        <f>C9*H7+D9*I7+E9*J7+F9*K7+G9*L7*70%</f>
        <v>0</v>
      </c>
      <c r="N9" s="55">
        <f>M9*105%</f>
        <v>0</v>
      </c>
      <c r="O9" s="74">
        <v>180</v>
      </c>
      <c r="P9" s="75">
        <v>0</v>
      </c>
      <c r="Q9" s="76">
        <v>0</v>
      </c>
      <c r="R9" s="77">
        <f>3*30*2</f>
        <v>180</v>
      </c>
      <c r="S9" s="210"/>
      <c r="T9" s="210"/>
      <c r="U9" s="210"/>
      <c r="V9" s="210"/>
      <c r="W9" s="78">
        <f>O9*S7*50%+R9*V7</f>
        <v>0</v>
      </c>
      <c r="X9" s="79">
        <f>N9+W9</f>
        <v>0</v>
      </c>
      <c r="Y9" s="80">
        <v>0</v>
      </c>
      <c r="Z9" s="179">
        <f>X9-Y9</f>
        <v>0</v>
      </c>
      <c r="AA9" s="81">
        <v>0</v>
      </c>
      <c r="AB9" s="82">
        <v>0</v>
      </c>
      <c r="AC9" s="83">
        <v>0</v>
      </c>
      <c r="AD9" s="169">
        <f>Z9-(AA9+AB9+AC9)</f>
        <v>0</v>
      </c>
      <c r="AE9" s="84" t="s">
        <v>32</v>
      </c>
    </row>
    <row r="10" spans="1:31" ht="33" customHeight="1" thickBot="1">
      <c r="A10" s="67">
        <v>4</v>
      </c>
      <c r="B10" s="68" t="s">
        <v>33</v>
      </c>
      <c r="C10" s="69">
        <v>200</v>
      </c>
      <c r="D10" s="70">
        <v>200</v>
      </c>
      <c r="E10" s="70">
        <v>530</v>
      </c>
      <c r="F10" s="71">
        <v>530</v>
      </c>
      <c r="G10" s="72">
        <f>3*30*18</f>
        <v>1620</v>
      </c>
      <c r="H10" s="210"/>
      <c r="I10" s="210"/>
      <c r="J10" s="210"/>
      <c r="K10" s="210"/>
      <c r="L10" s="210"/>
      <c r="M10" s="73">
        <f>C10*H7*70%+D10*I7+E10*J7+F10*K7+G10*L7*40%</f>
        <v>0</v>
      </c>
      <c r="N10" s="55">
        <f>M10*105%</f>
        <v>0</v>
      </c>
      <c r="O10" s="74">
        <v>180</v>
      </c>
      <c r="P10" s="75">
        <v>300</v>
      </c>
      <c r="Q10" s="76">
        <v>180</v>
      </c>
      <c r="R10" s="77">
        <f>3*30*2</f>
        <v>180</v>
      </c>
      <c r="S10" s="210"/>
      <c r="T10" s="210"/>
      <c r="U10" s="210"/>
      <c r="V10" s="210"/>
      <c r="W10" s="78">
        <f>O10*S7*50%+P10*T7+R10*V7+Q10*U7</f>
        <v>0</v>
      </c>
      <c r="X10" s="79">
        <f>N10+W10</f>
        <v>0</v>
      </c>
      <c r="Y10" s="80">
        <v>0</v>
      </c>
      <c r="Z10" s="179">
        <f>X10-Y10</f>
        <v>0</v>
      </c>
      <c r="AA10" s="81">
        <v>0</v>
      </c>
      <c r="AB10" s="82">
        <v>0</v>
      </c>
      <c r="AC10" s="83">
        <v>0</v>
      </c>
      <c r="AD10" s="169">
        <f>Z10-(AA10+AB10+AC10)</f>
        <v>0</v>
      </c>
      <c r="AE10" s="84" t="s">
        <v>33</v>
      </c>
    </row>
    <row r="11" spans="1:31" ht="37.5" customHeight="1" thickBot="1">
      <c r="A11" s="67">
        <v>5</v>
      </c>
      <c r="B11" s="68" t="s">
        <v>34</v>
      </c>
      <c r="C11" s="85">
        <v>60</v>
      </c>
      <c r="D11" s="86">
        <v>0</v>
      </c>
      <c r="E11" s="86">
        <v>60</v>
      </c>
      <c r="F11" s="87">
        <v>0</v>
      </c>
      <c r="G11" s="88">
        <v>0</v>
      </c>
      <c r="H11" s="211"/>
      <c r="I11" s="211"/>
      <c r="J11" s="211"/>
      <c r="K11" s="211"/>
      <c r="L11" s="211"/>
      <c r="M11" s="89">
        <f>C11*H7*30%+E11*J7</f>
        <v>0</v>
      </c>
      <c r="N11" s="55">
        <f>M11*105%</f>
        <v>0</v>
      </c>
      <c r="O11" s="90">
        <v>0</v>
      </c>
      <c r="P11" s="91">
        <v>0</v>
      </c>
      <c r="Q11" s="92">
        <v>60</v>
      </c>
      <c r="R11" s="93">
        <v>0</v>
      </c>
      <c r="S11" s="211"/>
      <c r="T11" s="211"/>
      <c r="U11" s="211"/>
      <c r="V11" s="211"/>
      <c r="W11" s="95">
        <f>Q11*U7</f>
        <v>0</v>
      </c>
      <c r="X11" s="96">
        <f>N11+W11</f>
        <v>0</v>
      </c>
      <c r="Y11" s="94">
        <v>0</v>
      </c>
      <c r="Z11" s="180">
        <f>X11-Y11</f>
        <v>0</v>
      </c>
      <c r="AA11" s="97">
        <v>0</v>
      </c>
      <c r="AB11" s="98">
        <v>0</v>
      </c>
      <c r="AC11" s="99">
        <v>0</v>
      </c>
      <c r="AD11" s="169">
        <f>Z11-(AA11+AB11+AC11)</f>
        <v>0</v>
      </c>
      <c r="AE11" s="100" t="s">
        <v>34</v>
      </c>
    </row>
    <row r="13" ht="13.5" thickBot="1"/>
    <row r="14" spans="2:9" ht="64.5" customHeight="1">
      <c r="B14" s="224" t="s">
        <v>35</v>
      </c>
      <c r="C14" s="225"/>
      <c r="D14" s="225"/>
      <c r="E14" s="225"/>
      <c r="F14" s="225"/>
      <c r="G14" s="225"/>
      <c r="H14" s="225"/>
      <c r="I14" s="226"/>
    </row>
    <row r="15" spans="2:9" ht="19.5" customHeight="1">
      <c r="B15" s="227" t="s">
        <v>36</v>
      </c>
      <c r="C15" s="228"/>
      <c r="D15" s="228"/>
      <c r="E15" s="228"/>
      <c r="F15" s="228"/>
      <c r="G15" s="228"/>
      <c r="H15" s="228"/>
      <c r="I15" s="229"/>
    </row>
    <row r="16" spans="2:9" ht="23.25" customHeight="1">
      <c r="B16" s="230" t="s">
        <v>37</v>
      </c>
      <c r="C16" s="231"/>
      <c r="D16" s="231"/>
      <c r="E16" s="231"/>
      <c r="F16" s="231"/>
      <c r="G16" s="231"/>
      <c r="H16" s="231"/>
      <c r="I16" s="232"/>
    </row>
    <row r="17" spans="2:9" ht="20.25" customHeight="1">
      <c r="B17" s="230" t="s">
        <v>38</v>
      </c>
      <c r="C17" s="231"/>
      <c r="D17" s="231"/>
      <c r="E17" s="231"/>
      <c r="F17" s="231"/>
      <c r="G17" s="231"/>
      <c r="H17" s="231"/>
      <c r="I17" s="232"/>
    </row>
    <row r="18" spans="2:9" ht="18.75" customHeight="1">
      <c r="B18" s="230" t="s">
        <v>39</v>
      </c>
      <c r="C18" s="231"/>
      <c r="D18" s="231"/>
      <c r="E18" s="231"/>
      <c r="F18" s="231"/>
      <c r="G18" s="231"/>
      <c r="H18" s="231"/>
      <c r="I18" s="232"/>
    </row>
    <row r="19" spans="2:9" ht="21.75" customHeight="1">
      <c r="B19" s="230" t="s">
        <v>40</v>
      </c>
      <c r="C19" s="231"/>
      <c r="D19" s="231"/>
      <c r="E19" s="231"/>
      <c r="F19" s="231"/>
      <c r="G19" s="231"/>
      <c r="H19" s="231"/>
      <c r="I19" s="232"/>
    </row>
    <row r="20" spans="2:9" ht="39" customHeight="1">
      <c r="B20" s="230" t="s">
        <v>41</v>
      </c>
      <c r="C20" s="231"/>
      <c r="D20" s="231"/>
      <c r="E20" s="231"/>
      <c r="F20" s="231"/>
      <c r="G20" s="231"/>
      <c r="H20" s="231"/>
      <c r="I20" s="232"/>
    </row>
    <row r="21" spans="2:9" ht="55.5" customHeight="1">
      <c r="B21" s="230" t="s">
        <v>42</v>
      </c>
      <c r="C21" s="231"/>
      <c r="D21" s="231"/>
      <c r="E21" s="231"/>
      <c r="F21" s="231"/>
      <c r="G21" s="231"/>
      <c r="H21" s="231"/>
      <c r="I21" s="232"/>
    </row>
    <row r="22" spans="2:9" ht="39.75" customHeight="1">
      <c r="B22" s="230" t="s">
        <v>43</v>
      </c>
      <c r="C22" s="231"/>
      <c r="D22" s="231"/>
      <c r="E22" s="231"/>
      <c r="F22" s="231"/>
      <c r="G22" s="231"/>
      <c r="H22" s="231"/>
      <c r="I22" s="232"/>
    </row>
    <row r="23" spans="2:9" ht="36" customHeight="1">
      <c r="B23" s="230" t="s">
        <v>44</v>
      </c>
      <c r="C23" s="231"/>
      <c r="D23" s="231"/>
      <c r="E23" s="231"/>
      <c r="F23" s="231"/>
      <c r="G23" s="231"/>
      <c r="H23" s="231"/>
      <c r="I23" s="232"/>
    </row>
    <row r="24" spans="2:9" ht="39" customHeight="1">
      <c r="B24" s="233" t="s">
        <v>45</v>
      </c>
      <c r="C24" s="234"/>
      <c r="D24" s="234"/>
      <c r="E24" s="234"/>
      <c r="F24" s="234"/>
      <c r="G24" s="234"/>
      <c r="H24" s="234"/>
      <c r="I24" s="235"/>
    </row>
    <row r="25" spans="2:9" ht="13.5" customHeight="1">
      <c r="B25" s="101"/>
      <c r="C25" s="102"/>
      <c r="D25" s="102"/>
      <c r="E25" s="102"/>
      <c r="F25" s="102"/>
      <c r="G25" s="102"/>
      <c r="H25" s="102"/>
      <c r="I25" s="102"/>
    </row>
    <row r="26" spans="2:9" ht="12.75">
      <c r="B26" s="103"/>
      <c r="C26" s="103"/>
      <c r="D26" s="103"/>
      <c r="E26" s="103"/>
      <c r="F26" s="103"/>
      <c r="G26" s="103"/>
      <c r="H26" s="104"/>
      <c r="I26" s="104"/>
    </row>
    <row r="27" spans="2:9" ht="12.75">
      <c r="B27" s="105"/>
      <c r="C27" s="105"/>
      <c r="D27" s="105"/>
      <c r="E27" s="105"/>
      <c r="F27" s="105"/>
      <c r="G27" s="105"/>
      <c r="H27" s="104"/>
      <c r="I27" s="104"/>
    </row>
    <row r="28" spans="2:9" ht="12.75">
      <c r="B28" s="105"/>
      <c r="C28" s="105"/>
      <c r="D28" s="105"/>
      <c r="E28" s="105"/>
      <c r="F28" s="105"/>
      <c r="G28" s="105"/>
      <c r="H28" s="104"/>
      <c r="I28" s="104"/>
    </row>
    <row r="29" spans="2:9" ht="12.75">
      <c r="B29" s="105"/>
      <c r="C29" s="105"/>
      <c r="D29" s="105"/>
      <c r="E29" s="105"/>
      <c r="F29" s="105"/>
      <c r="G29" s="105"/>
      <c r="H29" s="104"/>
      <c r="I29" s="104"/>
    </row>
    <row r="30" spans="2:9" ht="12.75">
      <c r="B30" s="105"/>
      <c r="C30" s="105"/>
      <c r="D30" s="105"/>
      <c r="E30" s="105"/>
      <c r="F30" s="105"/>
      <c r="G30" s="105"/>
      <c r="H30" s="104"/>
      <c r="I30" s="104"/>
    </row>
    <row r="31" spans="2:9" ht="12.75">
      <c r="B31" s="105"/>
      <c r="C31" s="105"/>
      <c r="D31" s="105"/>
      <c r="E31" s="105"/>
      <c r="F31" s="105"/>
      <c r="G31" s="105"/>
      <c r="H31" s="104"/>
      <c r="I31" s="104"/>
    </row>
    <row r="32" spans="2:9" ht="12.75">
      <c r="B32" s="105"/>
      <c r="C32" s="105"/>
      <c r="D32" s="105"/>
      <c r="E32" s="105"/>
      <c r="F32" s="105"/>
      <c r="G32" s="105"/>
      <c r="H32" s="104"/>
      <c r="I32" s="104"/>
    </row>
    <row r="33" spans="2:9" ht="12.75">
      <c r="B33" s="105"/>
      <c r="C33" s="105"/>
      <c r="D33" s="105"/>
      <c r="E33" s="105"/>
      <c r="F33" s="105"/>
      <c r="G33" s="105"/>
      <c r="H33" s="104"/>
      <c r="I33" s="104"/>
    </row>
    <row r="34" spans="2:9" ht="12.75">
      <c r="B34" s="105"/>
      <c r="C34" s="105"/>
      <c r="D34" s="105"/>
      <c r="E34" s="105"/>
      <c r="F34" s="105"/>
      <c r="G34" s="105"/>
      <c r="H34" s="104"/>
      <c r="I34" s="104"/>
    </row>
  </sheetData>
  <sheetProtection password="CF08" sheet="1" objects="1" scenarios="1"/>
  <mergeCells count="24">
    <mergeCell ref="B21:I21"/>
    <mergeCell ref="B22:I22"/>
    <mergeCell ref="B23:I23"/>
    <mergeCell ref="B24:I24"/>
    <mergeCell ref="B17:I17"/>
    <mergeCell ref="B18:I18"/>
    <mergeCell ref="B19:I19"/>
    <mergeCell ref="B20:I20"/>
    <mergeCell ref="B14:I14"/>
    <mergeCell ref="B15:I15"/>
    <mergeCell ref="B16:I16"/>
    <mergeCell ref="L7:L11"/>
    <mergeCell ref="H7:H11"/>
    <mergeCell ref="I7:I11"/>
    <mergeCell ref="J7:J11"/>
    <mergeCell ref="K7:K11"/>
    <mergeCell ref="B1:AE1"/>
    <mergeCell ref="C2:G2"/>
    <mergeCell ref="B3:AE3"/>
    <mergeCell ref="B4:AE4"/>
    <mergeCell ref="V7:V11"/>
    <mergeCell ref="S7:S11"/>
    <mergeCell ref="T7:T11"/>
    <mergeCell ref="U7:U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BO29"/>
  <sheetViews>
    <sheetView zoomScale="75" zoomScaleNormal="75" workbookViewId="0" topLeftCell="N1">
      <selection activeCell="V7" sqref="V7"/>
    </sheetView>
  </sheetViews>
  <sheetFormatPr defaultColWidth="9.00390625" defaultRowHeight="12.75"/>
  <cols>
    <col min="2" max="2" width="48.00390625" style="0" customWidth="1"/>
    <col min="3" max="3" width="13.25390625" style="0" customWidth="1"/>
    <col min="4" max="4" width="12.625" style="0" customWidth="1"/>
    <col min="5" max="5" width="11.375" style="0" customWidth="1"/>
    <col min="6" max="6" width="16.00390625" style="0" customWidth="1"/>
    <col min="7" max="7" width="18.875" style="0" customWidth="1"/>
    <col min="8" max="8" width="15.00390625" style="0" customWidth="1"/>
    <col min="9" max="9" width="16.75390625" style="0" customWidth="1"/>
    <col min="10" max="10" width="13.125" style="0" customWidth="1"/>
    <col min="11" max="11" width="12.75390625" style="0" customWidth="1"/>
    <col min="12" max="12" width="20.625" style="0" customWidth="1"/>
    <col min="13" max="13" width="13.25390625" style="0" customWidth="1"/>
    <col min="14" max="14" width="19.375" style="0" customWidth="1"/>
    <col min="15" max="15" width="18.00390625" style="0" customWidth="1"/>
    <col min="16" max="16" width="14.375" style="0" customWidth="1"/>
    <col min="17" max="17" width="11.875" style="0" customWidth="1"/>
    <col min="18" max="18" width="11.25390625" style="0" customWidth="1"/>
    <col min="19" max="19" width="12.625" style="0" customWidth="1"/>
    <col min="20" max="20" width="18.00390625" style="0" customWidth="1"/>
    <col min="21" max="21" width="41.25390625" style="0" customWidth="1"/>
    <col min="22" max="22" width="57.25390625" style="0" customWidth="1"/>
  </cols>
  <sheetData>
    <row r="1" spans="1:67" s="3" customFormat="1" ht="61.5" customHeight="1" thickBot="1">
      <c r="A1" s="106"/>
      <c r="B1" s="236" t="s">
        <v>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  <c r="R1" s="238"/>
      <c r="S1" s="238"/>
      <c r="T1" s="238"/>
      <c r="U1" s="238"/>
      <c r="V1" s="23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111" customFormat="1" ht="27.75" customHeight="1" thickBot="1">
      <c r="A2" s="107"/>
      <c r="B2" s="240" t="s">
        <v>46</v>
      </c>
      <c r="C2" s="241"/>
      <c r="D2" s="241"/>
      <c r="E2" s="241"/>
      <c r="F2" s="241"/>
      <c r="G2" s="241"/>
      <c r="H2" s="241"/>
      <c r="I2" s="242"/>
      <c r="J2" s="242"/>
      <c r="K2" s="242"/>
      <c r="L2" s="242"/>
      <c r="M2" s="242"/>
      <c r="N2" s="242"/>
      <c r="O2" s="242"/>
      <c r="P2" s="241"/>
      <c r="Q2" s="241"/>
      <c r="R2" s="241"/>
      <c r="S2" s="242"/>
      <c r="T2" s="241"/>
      <c r="U2" s="243"/>
      <c r="V2" s="108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</row>
    <row r="3" spans="1:21" ht="153" customHeight="1" thickBot="1">
      <c r="A3" s="112"/>
      <c r="B3" s="113" t="s">
        <v>5</v>
      </c>
      <c r="C3" s="114" t="s">
        <v>47</v>
      </c>
      <c r="D3" s="114" t="s">
        <v>48</v>
      </c>
      <c r="E3" s="115" t="s">
        <v>49</v>
      </c>
      <c r="F3" s="116" t="s">
        <v>50</v>
      </c>
      <c r="G3" s="117" t="s">
        <v>71</v>
      </c>
      <c r="H3" s="118" t="s">
        <v>48</v>
      </c>
      <c r="I3" s="117" t="s">
        <v>72</v>
      </c>
      <c r="J3" s="119" t="s">
        <v>48</v>
      </c>
      <c r="K3" s="115" t="s">
        <v>51</v>
      </c>
      <c r="L3" s="120" t="s">
        <v>52</v>
      </c>
      <c r="M3" s="121" t="s">
        <v>53</v>
      </c>
      <c r="N3" s="121" t="s">
        <v>17</v>
      </c>
      <c r="O3" s="175" t="s">
        <v>27</v>
      </c>
      <c r="P3" s="121" t="s">
        <v>67</v>
      </c>
      <c r="Q3" s="31" t="s">
        <v>28</v>
      </c>
      <c r="R3" s="32" t="s">
        <v>29</v>
      </c>
      <c r="S3" s="122" t="s">
        <v>54</v>
      </c>
      <c r="T3" s="34" t="s">
        <v>74</v>
      </c>
      <c r="U3" s="123" t="s">
        <v>55</v>
      </c>
    </row>
    <row r="4" spans="1:21" ht="24" customHeight="1" thickBot="1">
      <c r="A4" s="124">
        <v>1</v>
      </c>
      <c r="B4" s="125">
        <v>2</v>
      </c>
      <c r="C4" s="37">
        <v>3</v>
      </c>
      <c r="D4" s="126">
        <v>4</v>
      </c>
      <c r="E4" s="37">
        <v>5</v>
      </c>
      <c r="F4" s="37">
        <v>6</v>
      </c>
      <c r="G4" s="127">
        <v>7</v>
      </c>
      <c r="H4" s="128">
        <v>8</v>
      </c>
      <c r="I4" s="127">
        <v>9</v>
      </c>
      <c r="J4" s="129">
        <v>10</v>
      </c>
      <c r="K4" s="130">
        <v>11</v>
      </c>
      <c r="L4" s="44">
        <v>12</v>
      </c>
      <c r="M4" s="130">
        <v>13</v>
      </c>
      <c r="N4" s="131">
        <v>14</v>
      </c>
      <c r="O4" s="37">
        <v>15</v>
      </c>
      <c r="P4" s="43">
        <v>16</v>
      </c>
      <c r="Q4" s="37">
        <v>17</v>
      </c>
      <c r="R4" s="37">
        <v>18</v>
      </c>
      <c r="S4" s="37">
        <v>19</v>
      </c>
      <c r="T4" s="132">
        <v>20</v>
      </c>
      <c r="U4" s="37">
        <v>21</v>
      </c>
    </row>
    <row r="5" spans="1:21" ht="19.5" customHeight="1">
      <c r="A5" s="244">
        <v>1</v>
      </c>
      <c r="B5" s="245" t="s">
        <v>56</v>
      </c>
      <c r="C5" s="248">
        <f>1*30*3</f>
        <v>90</v>
      </c>
      <c r="D5" s="251">
        <v>0.97</v>
      </c>
      <c r="E5" s="254">
        <v>0</v>
      </c>
      <c r="F5" s="258">
        <f>C5*D5*E5</f>
        <v>0</v>
      </c>
      <c r="G5" s="248">
        <f>1*22*9</f>
        <v>198</v>
      </c>
      <c r="H5" s="262">
        <v>0.9</v>
      </c>
      <c r="I5" s="248">
        <v>0</v>
      </c>
      <c r="J5" s="262">
        <v>0</v>
      </c>
      <c r="K5" s="209">
        <v>0</v>
      </c>
      <c r="L5" s="271">
        <f>(G5*H5+I5*J5)*K5</f>
        <v>0</v>
      </c>
      <c r="M5" s="307">
        <f>F5+L5</f>
        <v>0</v>
      </c>
      <c r="N5" s="308">
        <f>M5+M5*5%</f>
        <v>0</v>
      </c>
      <c r="O5" s="209">
        <v>0</v>
      </c>
      <c r="P5" s="304">
        <f>N5-O5</f>
        <v>0</v>
      </c>
      <c r="Q5" s="282">
        <v>0</v>
      </c>
      <c r="R5" s="285">
        <v>0</v>
      </c>
      <c r="S5" s="275">
        <v>0</v>
      </c>
      <c r="T5" s="278">
        <f>P5-Q5-R5-S5</f>
        <v>0</v>
      </c>
      <c r="U5" s="279" t="s">
        <v>56</v>
      </c>
    </row>
    <row r="6" spans="1:21" ht="11.25" customHeight="1">
      <c r="A6" s="244"/>
      <c r="B6" s="246"/>
      <c r="C6" s="249"/>
      <c r="D6" s="252"/>
      <c r="E6" s="255"/>
      <c r="F6" s="258"/>
      <c r="G6" s="260"/>
      <c r="H6" s="263"/>
      <c r="I6" s="260"/>
      <c r="J6" s="267"/>
      <c r="K6" s="269"/>
      <c r="L6" s="272"/>
      <c r="M6" s="272"/>
      <c r="N6" s="309"/>
      <c r="O6" s="265"/>
      <c r="P6" s="258"/>
      <c r="Q6" s="283"/>
      <c r="R6" s="286"/>
      <c r="S6" s="276"/>
      <c r="T6" s="272"/>
      <c r="U6" s="280"/>
    </row>
    <row r="7" spans="1:21" ht="12.75" customHeight="1" thickBot="1">
      <c r="A7" s="244"/>
      <c r="B7" s="247"/>
      <c r="C7" s="250"/>
      <c r="D7" s="253"/>
      <c r="E7" s="255"/>
      <c r="F7" s="259"/>
      <c r="G7" s="261"/>
      <c r="H7" s="264"/>
      <c r="I7" s="261"/>
      <c r="J7" s="268"/>
      <c r="K7" s="269"/>
      <c r="L7" s="273"/>
      <c r="M7" s="273"/>
      <c r="N7" s="310"/>
      <c r="O7" s="266"/>
      <c r="P7" s="258"/>
      <c r="Q7" s="284"/>
      <c r="R7" s="287"/>
      <c r="S7" s="277"/>
      <c r="T7" s="273"/>
      <c r="U7" s="281"/>
    </row>
    <row r="8" spans="1:21" ht="16.5" customHeight="1">
      <c r="A8" s="244">
        <v>2</v>
      </c>
      <c r="B8" s="288" t="s">
        <v>57</v>
      </c>
      <c r="C8" s="248">
        <f>4*30*3</f>
        <v>360</v>
      </c>
      <c r="D8" s="251">
        <v>0.97</v>
      </c>
      <c r="E8" s="255"/>
      <c r="F8" s="302">
        <f>C8*D8*E5</f>
        <v>0</v>
      </c>
      <c r="G8" s="248">
        <f>4*22*9</f>
        <v>792</v>
      </c>
      <c r="H8" s="262">
        <v>0.9</v>
      </c>
      <c r="I8" s="248">
        <f>4*22*12</f>
        <v>1056</v>
      </c>
      <c r="J8" s="274">
        <v>0.8</v>
      </c>
      <c r="K8" s="269"/>
      <c r="L8" s="271">
        <f>(G8*H8+I8*J8)*K5</f>
        <v>0</v>
      </c>
      <c r="M8" s="307">
        <f aca="true" t="shared" si="0" ref="M8:M14">F8+L8</f>
        <v>0</v>
      </c>
      <c r="N8" s="308">
        <f aca="true" t="shared" si="1" ref="N8:N14">M8+M8*5%</f>
        <v>0</v>
      </c>
      <c r="O8" s="209">
        <v>0</v>
      </c>
      <c r="P8" s="305">
        <f>N8-O8</f>
        <v>0</v>
      </c>
      <c r="Q8" s="282">
        <v>0</v>
      </c>
      <c r="R8" s="285">
        <v>0</v>
      </c>
      <c r="S8" s="275">
        <v>0</v>
      </c>
      <c r="T8" s="278">
        <f>P8-Q8-R8-S8</f>
        <v>0</v>
      </c>
      <c r="U8" s="289" t="s">
        <v>57</v>
      </c>
    </row>
    <row r="9" spans="1:21" ht="15" customHeight="1">
      <c r="A9" s="244"/>
      <c r="B9" s="246"/>
      <c r="C9" s="249"/>
      <c r="D9" s="252"/>
      <c r="E9" s="256"/>
      <c r="F9" s="272"/>
      <c r="G9" s="260"/>
      <c r="H9" s="267"/>
      <c r="I9" s="260"/>
      <c r="J9" s="267"/>
      <c r="K9" s="269"/>
      <c r="L9" s="272"/>
      <c r="M9" s="272"/>
      <c r="N9" s="309"/>
      <c r="O9" s="265"/>
      <c r="P9" s="258"/>
      <c r="Q9" s="283"/>
      <c r="R9" s="286"/>
      <c r="S9" s="276"/>
      <c r="T9" s="272"/>
      <c r="U9" s="280"/>
    </row>
    <row r="10" spans="1:21" ht="19.5" customHeight="1" thickBot="1">
      <c r="A10" s="244"/>
      <c r="B10" s="247"/>
      <c r="C10" s="250"/>
      <c r="D10" s="253"/>
      <c r="E10" s="256"/>
      <c r="F10" s="303"/>
      <c r="G10" s="261"/>
      <c r="H10" s="268"/>
      <c r="I10" s="261"/>
      <c r="J10" s="268"/>
      <c r="K10" s="269"/>
      <c r="L10" s="273"/>
      <c r="M10" s="273"/>
      <c r="N10" s="310"/>
      <c r="O10" s="266"/>
      <c r="P10" s="306"/>
      <c r="Q10" s="284"/>
      <c r="R10" s="287"/>
      <c r="S10" s="277"/>
      <c r="T10" s="273"/>
      <c r="U10" s="281"/>
    </row>
    <row r="11" spans="1:21" ht="29.25" customHeight="1">
      <c r="A11" s="124">
        <v>3</v>
      </c>
      <c r="B11" s="135" t="s">
        <v>58</v>
      </c>
      <c r="C11" s="136">
        <f>3*30*3</f>
        <v>270</v>
      </c>
      <c r="D11" s="137">
        <v>0.5</v>
      </c>
      <c r="E11" s="256"/>
      <c r="F11" s="138">
        <f>C11*E5*D11</f>
        <v>0</v>
      </c>
      <c r="G11" s="139">
        <f>3*22*9</f>
        <v>594</v>
      </c>
      <c r="H11" s="140">
        <v>0.7</v>
      </c>
      <c r="I11" s="136">
        <f>3*22*12</f>
        <v>792</v>
      </c>
      <c r="J11" s="141">
        <v>0.8</v>
      </c>
      <c r="K11" s="269"/>
      <c r="L11" s="133">
        <f>(G11*H11+I11*J11)*K5</f>
        <v>0</v>
      </c>
      <c r="M11" s="142">
        <f t="shared" si="0"/>
        <v>0</v>
      </c>
      <c r="N11" s="143">
        <f t="shared" si="1"/>
        <v>0</v>
      </c>
      <c r="O11" s="62">
        <v>0</v>
      </c>
      <c r="P11" s="170">
        <f>N11-O11</f>
        <v>0</v>
      </c>
      <c r="Q11" s="144">
        <v>0</v>
      </c>
      <c r="R11" s="145">
        <v>0</v>
      </c>
      <c r="S11" s="146">
        <v>0</v>
      </c>
      <c r="T11" s="174">
        <f>P11-Q11-R11-S11</f>
        <v>0</v>
      </c>
      <c r="U11" s="66" t="s">
        <v>58</v>
      </c>
    </row>
    <row r="12" spans="1:21" ht="33" customHeight="1">
      <c r="A12" s="124">
        <v>4</v>
      </c>
      <c r="B12" s="147" t="s">
        <v>59</v>
      </c>
      <c r="C12" s="69">
        <v>0</v>
      </c>
      <c r="D12" s="70">
        <v>0</v>
      </c>
      <c r="E12" s="256"/>
      <c r="F12" s="138">
        <v>0</v>
      </c>
      <c r="G12" s="148">
        <f>3*22*9</f>
        <v>594</v>
      </c>
      <c r="H12" s="71">
        <v>0.6</v>
      </c>
      <c r="I12" s="69">
        <f>3*22*12</f>
        <v>792</v>
      </c>
      <c r="J12" s="72">
        <v>0.6</v>
      </c>
      <c r="K12" s="269"/>
      <c r="L12" s="133">
        <f>(G12*H12+I12*J12)*K5</f>
        <v>0</v>
      </c>
      <c r="M12" s="142">
        <f t="shared" si="0"/>
        <v>0</v>
      </c>
      <c r="N12" s="143">
        <f t="shared" si="1"/>
        <v>0</v>
      </c>
      <c r="O12" s="176">
        <v>0</v>
      </c>
      <c r="P12" s="171">
        <f>N12-O12</f>
        <v>0</v>
      </c>
      <c r="Q12" s="149">
        <v>0</v>
      </c>
      <c r="R12" s="82">
        <v>0</v>
      </c>
      <c r="S12" s="146">
        <v>0</v>
      </c>
      <c r="T12" s="174">
        <f>P12-Q12-R12-S12</f>
        <v>0</v>
      </c>
      <c r="U12" s="84" t="s">
        <v>59</v>
      </c>
    </row>
    <row r="13" spans="1:21" ht="33" customHeight="1" thickBot="1">
      <c r="A13" s="124">
        <v>5</v>
      </c>
      <c r="B13" s="150" t="s">
        <v>60</v>
      </c>
      <c r="C13" s="85">
        <v>0</v>
      </c>
      <c r="D13" s="86">
        <v>0</v>
      </c>
      <c r="E13" s="256"/>
      <c r="F13" s="134">
        <v>0</v>
      </c>
      <c r="G13" s="85">
        <f>12*22*9</f>
        <v>2376</v>
      </c>
      <c r="H13" s="87">
        <v>0.6</v>
      </c>
      <c r="I13" s="85">
        <f>12*22*12</f>
        <v>3168</v>
      </c>
      <c r="J13" s="88">
        <v>0.4</v>
      </c>
      <c r="K13" s="269"/>
      <c r="L13" s="134">
        <f>(G13*H13+I13*J13)*K5</f>
        <v>0</v>
      </c>
      <c r="M13" s="151">
        <f t="shared" si="0"/>
        <v>0</v>
      </c>
      <c r="N13" s="152">
        <f t="shared" si="1"/>
        <v>0</v>
      </c>
      <c r="O13" s="177">
        <v>0</v>
      </c>
      <c r="P13" s="172">
        <f>N13-O13</f>
        <v>0</v>
      </c>
      <c r="Q13" s="153">
        <v>0</v>
      </c>
      <c r="R13" s="98">
        <v>0</v>
      </c>
      <c r="S13" s="154">
        <v>0</v>
      </c>
      <c r="T13" s="174">
        <f>P13-Q13-R13-S13</f>
        <v>0</v>
      </c>
      <c r="U13" s="155" t="s">
        <v>60</v>
      </c>
    </row>
    <row r="14" spans="1:21" ht="37.5" customHeight="1" thickBot="1">
      <c r="A14" s="124">
        <v>6</v>
      </c>
      <c r="B14" s="156" t="s">
        <v>61</v>
      </c>
      <c r="C14" s="157">
        <f>2*30*3</f>
        <v>180</v>
      </c>
      <c r="D14" s="158">
        <v>0.2</v>
      </c>
      <c r="E14" s="257"/>
      <c r="F14" s="159">
        <f>C14*D14*E5</f>
        <v>0</v>
      </c>
      <c r="G14" s="160">
        <f>2*22*9</f>
        <v>396</v>
      </c>
      <c r="H14" s="161">
        <v>0.15</v>
      </c>
      <c r="I14" s="157">
        <f>2*22*12</f>
        <v>528</v>
      </c>
      <c r="J14" s="162">
        <v>0.15</v>
      </c>
      <c r="K14" s="270"/>
      <c r="L14" s="159">
        <f>(G14*H14+I14*J14)*K5</f>
        <v>0</v>
      </c>
      <c r="M14" s="163">
        <f t="shared" si="0"/>
        <v>0</v>
      </c>
      <c r="N14" s="164">
        <f t="shared" si="1"/>
        <v>0</v>
      </c>
      <c r="O14" s="178">
        <v>0</v>
      </c>
      <c r="P14" s="173">
        <f>N14-O14</f>
        <v>0</v>
      </c>
      <c r="Q14" s="165">
        <v>0</v>
      </c>
      <c r="R14" s="166">
        <v>0</v>
      </c>
      <c r="S14" s="167">
        <v>0</v>
      </c>
      <c r="T14" s="174">
        <f>P14-Q14-R14-S14</f>
        <v>0</v>
      </c>
      <c r="U14" s="168" t="s">
        <v>61</v>
      </c>
    </row>
    <row r="16" ht="13.5" thickBot="1"/>
    <row r="17" spans="2:14" ht="43.5" customHeight="1" thickBot="1">
      <c r="B17" s="290" t="s">
        <v>62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2"/>
    </row>
    <row r="18" spans="2:14" ht="19.5" customHeight="1">
      <c r="B18" s="293" t="s">
        <v>36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5"/>
    </row>
    <row r="19" spans="2:14" ht="23.25" customHeight="1">
      <c r="B19" s="296" t="s">
        <v>63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8"/>
    </row>
    <row r="20" spans="2:14" ht="20.25" customHeight="1" thickBot="1">
      <c r="B20" s="299" t="s">
        <v>64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1"/>
    </row>
    <row r="21" spans="2:12" ht="12.75">
      <c r="B21" s="103"/>
      <c r="C21" s="103"/>
      <c r="D21" s="103"/>
      <c r="E21" s="104"/>
      <c r="F21" s="104"/>
      <c r="G21" s="103"/>
      <c r="H21" s="103"/>
      <c r="I21" s="103"/>
      <c r="J21" s="103"/>
      <c r="K21" s="104"/>
      <c r="L21" s="104"/>
    </row>
    <row r="22" spans="2:12" ht="12.75">
      <c r="B22" s="105"/>
      <c r="C22" s="105"/>
      <c r="D22" s="105"/>
      <c r="E22" s="104"/>
      <c r="F22" s="104"/>
      <c r="G22" s="105"/>
      <c r="H22" s="105"/>
      <c r="I22" s="105"/>
      <c r="J22" s="105"/>
      <c r="K22" s="104"/>
      <c r="L22" s="104"/>
    </row>
    <row r="23" spans="2:12" ht="12.75">
      <c r="B23" s="105"/>
      <c r="C23" s="105"/>
      <c r="D23" s="105"/>
      <c r="E23" s="104"/>
      <c r="F23" s="104"/>
      <c r="G23" s="105"/>
      <c r="H23" s="105"/>
      <c r="I23" s="105"/>
      <c r="J23" s="105"/>
      <c r="K23" s="104"/>
      <c r="L23" s="104"/>
    </row>
    <row r="24" spans="2:12" ht="12.75">
      <c r="B24" s="105"/>
      <c r="C24" s="105"/>
      <c r="D24" s="105"/>
      <c r="E24" s="104"/>
      <c r="F24" s="104"/>
      <c r="G24" s="105"/>
      <c r="H24" s="105"/>
      <c r="I24" s="105"/>
      <c r="J24" s="105"/>
      <c r="K24" s="104"/>
      <c r="L24" s="104"/>
    </row>
    <row r="25" spans="2:12" ht="12.75">
      <c r="B25" s="105"/>
      <c r="C25" s="105"/>
      <c r="D25" s="105"/>
      <c r="E25" s="104"/>
      <c r="F25" s="104"/>
      <c r="G25" s="105"/>
      <c r="H25" s="105"/>
      <c r="I25" s="105"/>
      <c r="J25" s="105"/>
      <c r="K25" s="104"/>
      <c r="L25" s="104"/>
    </row>
    <row r="26" spans="2:12" ht="12.75">
      <c r="B26" s="105"/>
      <c r="C26" s="105"/>
      <c r="D26" s="105"/>
      <c r="E26" s="104"/>
      <c r="F26" s="104"/>
      <c r="G26" s="105"/>
      <c r="H26" s="105"/>
      <c r="I26" s="105"/>
      <c r="J26" s="105"/>
      <c r="K26" s="104"/>
      <c r="L26" s="104"/>
    </row>
    <row r="27" spans="2:12" ht="12.75">
      <c r="B27" s="105"/>
      <c r="C27" s="105"/>
      <c r="D27" s="105"/>
      <c r="E27" s="104"/>
      <c r="F27" s="104"/>
      <c r="G27" s="105"/>
      <c r="H27" s="105"/>
      <c r="I27" s="105"/>
      <c r="J27" s="105"/>
      <c r="K27" s="104"/>
      <c r="L27" s="104"/>
    </row>
    <row r="28" spans="2:12" ht="12.75">
      <c r="B28" s="105"/>
      <c r="C28" s="105"/>
      <c r="D28" s="105"/>
      <c r="E28" s="104"/>
      <c r="F28" s="104"/>
      <c r="G28" s="105"/>
      <c r="H28" s="105"/>
      <c r="I28" s="105"/>
      <c r="J28" s="105"/>
      <c r="K28" s="104"/>
      <c r="L28" s="104"/>
    </row>
    <row r="29" spans="2:12" ht="12.75">
      <c r="B29" s="105"/>
      <c r="C29" s="105"/>
      <c r="D29" s="105"/>
      <c r="E29" s="104"/>
      <c r="F29" s="104"/>
      <c r="G29" s="105"/>
      <c r="H29" s="105"/>
      <c r="I29" s="105"/>
      <c r="J29" s="105"/>
      <c r="K29" s="104"/>
      <c r="L29" s="104"/>
    </row>
  </sheetData>
  <sheetProtection password="CF08" sheet="1" objects="1" scenarios="1"/>
  <mergeCells count="46">
    <mergeCell ref="F8:F10"/>
    <mergeCell ref="G8:G10"/>
    <mergeCell ref="H8:H10"/>
    <mergeCell ref="P5:P7"/>
    <mergeCell ref="P8:P10"/>
    <mergeCell ref="M8:M10"/>
    <mergeCell ref="N8:N10"/>
    <mergeCell ref="O8:O10"/>
    <mergeCell ref="M5:M7"/>
    <mergeCell ref="N5:N7"/>
    <mergeCell ref="B17:N17"/>
    <mergeCell ref="B18:N18"/>
    <mergeCell ref="B19:N19"/>
    <mergeCell ref="B20:N20"/>
    <mergeCell ref="S8:S10"/>
    <mergeCell ref="T8:T10"/>
    <mergeCell ref="U8:U10"/>
    <mergeCell ref="Q8:Q10"/>
    <mergeCell ref="R8:R10"/>
    <mergeCell ref="A8:A10"/>
    <mergeCell ref="B8:B10"/>
    <mergeCell ref="C8:C10"/>
    <mergeCell ref="D8:D10"/>
    <mergeCell ref="S5:S7"/>
    <mergeCell ref="T5:T7"/>
    <mergeCell ref="U5:U7"/>
    <mergeCell ref="Q5:Q7"/>
    <mergeCell ref="R5:R7"/>
    <mergeCell ref="O5:O7"/>
    <mergeCell ref="I5:I7"/>
    <mergeCell ref="J5:J7"/>
    <mergeCell ref="K5:K14"/>
    <mergeCell ref="L5:L7"/>
    <mergeCell ref="J8:J10"/>
    <mergeCell ref="L8:L10"/>
    <mergeCell ref="I8:I10"/>
    <mergeCell ref="B1:V1"/>
    <mergeCell ref="B2:U2"/>
    <mergeCell ref="A5:A7"/>
    <mergeCell ref="B5:B7"/>
    <mergeCell ref="C5:C7"/>
    <mergeCell ref="D5:D7"/>
    <mergeCell ref="E5:E14"/>
    <mergeCell ref="F5:F7"/>
    <mergeCell ref="G5:G7"/>
    <mergeCell ref="H5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 фтизиопульмонологии ММА им. И.М. Сеченова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Электронная форма расчета потребности в ПТП</dc:title>
  <dc:subject>редакция 2010 года</dc:subject>
  <dc:creator>Богородская Елена Михайловна</dc:creator>
  <cp:keywords/>
  <dc:description/>
  <cp:lastModifiedBy>Kormacheva</cp:lastModifiedBy>
  <dcterms:created xsi:type="dcterms:W3CDTF">2007-12-21T07:52:04Z</dcterms:created>
  <dcterms:modified xsi:type="dcterms:W3CDTF">2010-01-28T07:43:05Z</dcterms:modified>
  <cp:category/>
  <cp:version/>
  <cp:contentType/>
  <cp:contentStatus/>
</cp:coreProperties>
</file>