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64" activeTab="0"/>
  </bookViews>
  <sheets>
    <sheet name="Скорая" sheetId="1" r:id="rId1"/>
    <sheet name="П1" sheetId="2" r:id="rId2"/>
    <sheet name="П2" sheetId="3" r:id="rId3"/>
    <sheet name="П3" sheetId="4" r:id="rId4"/>
    <sheet name="П4" sheetId="5" r:id="rId5"/>
    <sheet name="П5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ИТОГ" sheetId="12" r:id="rId12"/>
  </sheets>
  <definedNames>
    <definedName name="z1100_001_03" localSheetId="10">'C5'!#REF!</definedName>
    <definedName name="z1100_001_04" localSheetId="10">'C5'!#REF!</definedName>
    <definedName name="z1100_001_05" localSheetId="10">'C5'!#REF!</definedName>
    <definedName name="z1100_001_06" localSheetId="10">'C5'!#REF!</definedName>
    <definedName name="z1100_001_07" localSheetId="10">'C5'!#REF!</definedName>
    <definedName name="z1100_001_08" localSheetId="10">'C5'!#REF!</definedName>
    <definedName name="z2100_055_05" localSheetId="6">'C1'!#REF!</definedName>
    <definedName name="z2100_055_05" localSheetId="1">'П1'!#REF!</definedName>
    <definedName name="z2100_055_05" localSheetId="2">'П2'!#REF!</definedName>
    <definedName name="z2100_055_05" localSheetId="4">'П4'!#REF!</definedName>
    <definedName name="z2100_055_10" localSheetId="6">'C1'!#REF!</definedName>
    <definedName name="z2100_055_10" localSheetId="1">'П1'!#REF!</definedName>
    <definedName name="z2100_055_10" localSheetId="2">'П2'!#REF!</definedName>
    <definedName name="z2100_055_10" localSheetId="4">'П4'!#REF!</definedName>
  </definedNames>
  <calcPr fullCalcOnLoad="1"/>
</workbook>
</file>

<file path=xl/sharedStrings.xml><?xml version="1.0" encoding="utf-8"?>
<sst xmlns="http://schemas.openxmlformats.org/spreadsheetml/2006/main" count="817" uniqueCount="352">
  <si>
    <t>Всего</t>
  </si>
  <si>
    <t>кардиология</t>
  </si>
  <si>
    <t>ревматология</t>
  </si>
  <si>
    <t>Прочие, в т.ч.</t>
  </si>
  <si>
    <t>Кардиология и ревматология, в т.ч.</t>
  </si>
  <si>
    <t>Хирургия (общая), в т.ч.</t>
  </si>
  <si>
    <t>ВСЕГО</t>
  </si>
  <si>
    <t>Наименование субъекта РФ:</t>
  </si>
  <si>
    <t>Таблица 2.1</t>
  </si>
  <si>
    <t>Таблица 2.2</t>
  </si>
  <si>
    <t>Педиатрия (общая)</t>
  </si>
  <si>
    <t>Терапия (общая), в т.ч.</t>
  </si>
  <si>
    <t>Эндокpинология (т)</t>
  </si>
  <si>
    <t>Аллергология</t>
  </si>
  <si>
    <t>Неврология</t>
  </si>
  <si>
    <t>Инфекционисты</t>
  </si>
  <si>
    <t>Уpология</t>
  </si>
  <si>
    <t>Стоматология</t>
  </si>
  <si>
    <t xml:space="preserve">Акушерство-гинекология </t>
  </si>
  <si>
    <t>Отоларингология</t>
  </si>
  <si>
    <t>Офтальмология</t>
  </si>
  <si>
    <t>Дерматология</t>
  </si>
  <si>
    <t>Психиатрия, в т.ч.</t>
  </si>
  <si>
    <t>Наркология</t>
  </si>
  <si>
    <t>Фтизиатрия</t>
  </si>
  <si>
    <t>Венерология</t>
  </si>
  <si>
    <t>Кроме того, средний медицинский персонал на самостоятельном приеме</t>
  </si>
  <si>
    <t>в том числе:</t>
  </si>
  <si>
    <t>прочие</t>
  </si>
  <si>
    <t>медицинская статистика</t>
  </si>
  <si>
    <t>руководители и их заместители (заведующие ФАП, здравпунктом и др.)</t>
  </si>
  <si>
    <t>Всего по лечебной группе</t>
  </si>
  <si>
    <t>врачи, ведущие прием</t>
  </si>
  <si>
    <t>Всего по лечебно-диагностической группе</t>
  </si>
  <si>
    <t>Всего по группе управления</t>
  </si>
  <si>
    <t>ИТОГО</t>
  </si>
  <si>
    <t>паракли-ническая группа</t>
  </si>
  <si>
    <t>группа усиления (заведующие отделениями, др.)</t>
  </si>
  <si>
    <t>гигиенисты стоматологические</t>
  </si>
  <si>
    <t>зубные техники</t>
  </si>
  <si>
    <t>инструкторы по гигиеническому воспитанию</t>
  </si>
  <si>
    <t>инструкторы-дезинфекторы</t>
  </si>
  <si>
    <t>инструкторы по лечебной физкультуре</t>
  </si>
  <si>
    <t>лаборанты-гистологи</t>
  </si>
  <si>
    <t>лаборанты клинических лабораторий</t>
  </si>
  <si>
    <t>медицинские лабораторные техники (фельдшера-лаборанты)</t>
  </si>
  <si>
    <t>медицинские сестры по физиотерапии</t>
  </si>
  <si>
    <t>медсестра по функциональной диагностики</t>
  </si>
  <si>
    <t>медицинские сестры по массажу</t>
  </si>
  <si>
    <t>медицинские технологи</t>
  </si>
  <si>
    <t>рентгенолаборанты</t>
  </si>
  <si>
    <t>главные (старшие) медицинские сестры</t>
  </si>
  <si>
    <t>кабинеты неотложной помощи</t>
  </si>
  <si>
    <t>смотровой кабинет</t>
  </si>
  <si>
    <t>ФАП, ФП</t>
  </si>
  <si>
    <t>кабинет доврачебного приема</t>
  </si>
  <si>
    <t>мобильные бригады</t>
  </si>
  <si>
    <t>Численность населения в субъекте по состоянию на 01.01.2013 г.</t>
  </si>
  <si>
    <t>человек</t>
  </si>
  <si>
    <t>зубной врач</t>
  </si>
  <si>
    <t>общеврачебные практики</t>
  </si>
  <si>
    <t>прочие (расшифровать)</t>
  </si>
  <si>
    <t>центры здоровья</t>
  </si>
  <si>
    <t xml:space="preserve">Наименование субъекта РФ: </t>
  </si>
  <si>
    <t>Система ориентировочных укрупненных коэффициентов для расчета должностей среднего медицинского персонала групп "усиления", "параклиники" и управления</t>
  </si>
  <si>
    <t>Таблица 2.3</t>
  </si>
  <si>
    <t>Таблица 2.4</t>
  </si>
  <si>
    <t>Обеспеченность на 10 000 населения</t>
  </si>
  <si>
    <t xml:space="preserve">Расчетное значение по методике МЗ </t>
  </si>
  <si>
    <t xml:space="preserve">Фактическое значение </t>
  </si>
  <si>
    <t>Дефицит/профицит (-/+)</t>
  </si>
  <si>
    <t>Потребность в среднем медицинском персонале для оказания амбулаторной медицинской помощи в сравнении с фактическим значением</t>
  </si>
  <si>
    <t xml:space="preserve">работающих с врачами на амбулаторном приеме </t>
  </si>
  <si>
    <t>ведущие прием самостоятельно</t>
  </si>
  <si>
    <t>параклиническая группа</t>
  </si>
  <si>
    <t>Обеспеченность кадрами на 10 000 населения для оказания амбулаторной медицинской помощи</t>
  </si>
  <si>
    <t xml:space="preserve">Всего </t>
  </si>
  <si>
    <t>Укрупненные расчетные коэффициенты соотношения среднего медицинского персонала и врачей, занятых основной и "вспомогательной" деятельностью</t>
  </si>
  <si>
    <t>передвижные комплексы (маммографические установки, флюографические установки и др.)</t>
  </si>
  <si>
    <t>Численность среднего медицинского персонала</t>
  </si>
  <si>
    <t>всего</t>
  </si>
  <si>
    <t>Таблица 2.5</t>
  </si>
  <si>
    <t>Наименование</t>
  </si>
  <si>
    <t>Нормативное значение</t>
  </si>
  <si>
    <t>Для субъекта РФ</t>
  </si>
  <si>
    <t>1) Коэффициенты, учитывающие расположение субъекта РФ в районах Крайнего Севера и приравненных к ним</t>
  </si>
  <si>
    <t>для субъектов расположенных полностью в районах Крайнего Севера и приравненных к ним</t>
  </si>
  <si>
    <t>для субъектов, в которых менее 50% населения проживает в районах Крайнего Севера и приравненных к ним</t>
  </si>
  <si>
    <t>2) Коэффициенты, учитывающие долю населения субъекта РФ, проживающего в сельской местности</t>
  </si>
  <si>
    <t>для субъектов, в которых не менее 50% населения проживает в сельской местности</t>
  </si>
  <si>
    <t>для субъектов, в которых от 30% до 50% населения проживает в сельской местности</t>
  </si>
  <si>
    <t>3) Коэффициенты, учитывающие объем медицинской помощи в рамках ТПГГ, который выполняют медицинские организации федеральной и частной формы собственности</t>
  </si>
  <si>
    <t>для субъектов, в которых от 5% до 10% амбулаторно-поликлинической помощи по ТПГГ оказывается в медицинских организациях федеральной и частной формы собственности</t>
  </si>
  <si>
    <t>для субъектов, в которых от 10% до 20% амбулаторно-поликлинической помощи по ТПГГ оказывается в медицинских организациях федеральной и частной формы собственности</t>
  </si>
  <si>
    <t>4) Коэффициенты, учитывающие плотность населения субъекта РФ</t>
  </si>
  <si>
    <t>для субъектов, имеющих низкую плотность населения (ниже, чем по РФ)</t>
  </si>
  <si>
    <t>для субъектов, имеющих высокую плотность населения (выше, чем в целом по РФ)</t>
  </si>
  <si>
    <t>5) Коэффициенты, учитывающие наличие в субъекте РФ населенных пунктов отдаленных (более 300 км) от областного (муниципального) центра, где оказывается специализированная помощь</t>
  </si>
  <si>
    <t>для субъектов, в которых от 30% до 50% населения проживает в отдаленных населенных пунктах</t>
  </si>
  <si>
    <t>для субъектов, в которых более 50% населения проживает в отдаленных населенных пунктах</t>
  </si>
  <si>
    <t>6) Коэффициенты, учитывающие уровень оказания медицинской помощи</t>
  </si>
  <si>
    <t>для субъектов, в которых от 50% до 70% медицинской помощи, оказывается в медицинских организациях 1го уровня</t>
  </si>
  <si>
    <t>средний медперсонал работающий с врачами, ведущими амбулаторный прием</t>
  </si>
  <si>
    <t>средний медперсонал, работающий в кабинетах самостоя-тельного приема</t>
  </si>
  <si>
    <t xml:space="preserve">средний медперсонал группы усиления </t>
  </si>
  <si>
    <t>средний медперсонал паракли-нической группы</t>
  </si>
  <si>
    <t>Укрупненные расчетные коэффициенты соотношения среднего медицинского персонала, занятых основной и "вспомогательной" деятельностью</t>
  </si>
  <si>
    <t>средний медперсонал работающий с врачами, ведущими амбулаторный прием и пациентов дневного стационара</t>
  </si>
  <si>
    <t>Обеспеченность врачебными кадрами на 10 000 населения (согласно Методике Министерства здравоохранения Российской Федерации) с учетом корректирующих территориальных коэффициентов</t>
  </si>
  <si>
    <t>Итоговый коэффициент</t>
  </si>
  <si>
    <t>Кроме того, средний медицинский персонал на самостоятельном приеме*</t>
  </si>
  <si>
    <t>Всего по лечебно-диагностической группе**</t>
  </si>
  <si>
    <t>Всего по группе управления***</t>
  </si>
  <si>
    <t>средний медицинский персонал на самостоятельном приеме*</t>
  </si>
  <si>
    <t>расшифровка лечебно-диагностической группы среднего медперсонала**</t>
  </si>
  <si>
    <t>расшифровка группы управления среднего медперсонала***</t>
  </si>
  <si>
    <t xml:space="preserve"> для производства абортов</t>
  </si>
  <si>
    <t>терапия</t>
  </si>
  <si>
    <t>Профиль помощи</t>
  </si>
  <si>
    <t>пульмонология</t>
  </si>
  <si>
    <t>гастроэнтерология</t>
  </si>
  <si>
    <t>нефрология</t>
  </si>
  <si>
    <t>гематология</t>
  </si>
  <si>
    <t>профпатология</t>
  </si>
  <si>
    <t>хирургия</t>
  </si>
  <si>
    <t>сердечно-сосудистая хирургия</t>
  </si>
  <si>
    <t>травматология-ортопедия</t>
  </si>
  <si>
    <t>нейрохирургия</t>
  </si>
  <si>
    <t>онкология</t>
  </si>
  <si>
    <t>радиология</t>
  </si>
  <si>
    <t>челюстно-лицевая хирургия</t>
  </si>
  <si>
    <t>колопроктология</t>
  </si>
  <si>
    <t>отоларингология</t>
  </si>
  <si>
    <t>сурдология-отоларингология</t>
  </si>
  <si>
    <t>психотерапия</t>
  </si>
  <si>
    <t>психиатрия, в т.ч.</t>
  </si>
  <si>
    <t>ортопедия</t>
  </si>
  <si>
    <t>травматология</t>
  </si>
  <si>
    <t>Психиатрия</t>
  </si>
  <si>
    <t>Акушерство-гинекология, в т. ч.</t>
  </si>
  <si>
    <t xml:space="preserve"> для беременных и рожениц</t>
  </si>
  <si>
    <t xml:space="preserve"> патология беременности  </t>
  </si>
  <si>
    <t xml:space="preserve"> гинекология</t>
  </si>
  <si>
    <t>хирургия (общая)</t>
  </si>
  <si>
    <t>Прочие (расшифровать)*</t>
  </si>
  <si>
    <t>Расшифровка прочих*</t>
  </si>
  <si>
    <t>общие</t>
  </si>
  <si>
    <t>Кадры, вкл дневной стационар (без учета коэффициента возрастной нагрузки)</t>
  </si>
  <si>
    <t>Кадры, вкл дневной стационар (с учетом коэффициента возрастной нагрузки)</t>
  </si>
  <si>
    <t>Численность среднего медицинского персонала, с учетом территориальных коэффициентов</t>
  </si>
  <si>
    <t>Численность врачей, с учетом территориальных коэффициентов (абсолютное число)</t>
  </si>
  <si>
    <t>средний медицинский персонал по количеству мест</t>
  </si>
  <si>
    <t>средний медицинский персонал группы усиления</t>
  </si>
  <si>
    <t>Расчетная численность среднего медицинского персонала в дневных стационарах и стационарах на дому _______ г.</t>
  </si>
  <si>
    <t>Количество мест (территориальные нормативы числа мест в дневных стационарах и стационарах на дому)</t>
  </si>
  <si>
    <t>Коэффициенты для корректировки численности среднего медицинского персонала дневных стационаров и стационаров на дому</t>
  </si>
  <si>
    <t>медицинская реабилитация</t>
  </si>
  <si>
    <t>средний медперсонал,работающий в кабинетах самостоя-тельного приема</t>
  </si>
  <si>
    <t>сестринский уход</t>
  </si>
  <si>
    <t>Прочие (расшифровать)</t>
  </si>
  <si>
    <t>Расшифровка прочих</t>
  </si>
  <si>
    <t>психиатрия</t>
  </si>
  <si>
    <t>Необходимая численность среднего медицинского персонала для оказания медицинской помощи населению в амбулаторно-поликлинических условиях и условиях дневных стационаров (включая дневные стационары на дому) без учета коэффициента возрастной нагрузки в _______ г.</t>
  </si>
  <si>
    <t>Таб. 1 Расчет потребности во врачебных кадрах скорой медицинской помощи согласно нормативу и фактически осуществленной деятельности  на __________ г.</t>
  </si>
  <si>
    <t>Федеральный норматив, вызовов на чел./год</t>
  </si>
  <si>
    <t>Количество бригад (смен)</t>
  </si>
  <si>
    <t>0,318 / 0,330/ 0,360</t>
  </si>
  <si>
    <t>Таб. 1.1 Расчет потребности в кадрах скорой медицинской помощи согласно нормативу и фактически осуществленной деятельности</t>
  </si>
  <si>
    <t>Наименование показателя</t>
  </si>
  <si>
    <t>абсолютное число</t>
  </si>
  <si>
    <t>на 1 жителя</t>
  </si>
  <si>
    <t>на 10000 населения</t>
  </si>
  <si>
    <t>Фактическое*</t>
  </si>
  <si>
    <t xml:space="preserve">Фактическое число вызовов </t>
  </si>
  <si>
    <t>х</t>
  </si>
  <si>
    <t>Число физических лиц среднего медперсонала выездных бригад</t>
  </si>
  <si>
    <t>Численность населения</t>
  </si>
  <si>
    <t>Число бригад - всего, в том числе:</t>
  </si>
  <si>
    <t>врачебных, включая специализированные</t>
  </si>
  <si>
    <t>фельдшерских</t>
  </si>
  <si>
    <t>Диспетчерская служба (число физических лиц)</t>
  </si>
  <si>
    <t>Группа управления (число физических лиц)</t>
  </si>
  <si>
    <t>Число физических лиц среднего медперсонала - всего</t>
  </si>
  <si>
    <t>Нормативное</t>
  </si>
  <si>
    <t>Коэффициент сменности (при организации работы менее 24 часов в сутки)</t>
  </si>
  <si>
    <t>Коэффициент общий (нали-чие диспет-черской службы)</t>
  </si>
  <si>
    <t>Коэффициент оказания амбу-латорной помощи (число станций и отделений)</t>
  </si>
  <si>
    <t>Норматив числа вызовов (ПГГ)</t>
  </si>
  <si>
    <t>Норматив числа среднего медперсонала выездных бригад</t>
  </si>
  <si>
    <t>Норматив числа физических лиц диспетчерской службы</t>
  </si>
  <si>
    <t>Норматив числа физических лиц группы управления</t>
  </si>
  <si>
    <t>Норматив физических лиц среднего медперсонала (потребность)</t>
  </si>
  <si>
    <t>Дефицит(-)/Профицит(+)</t>
  </si>
  <si>
    <t>Таб. 1.2 Корректирующие коэффициенты</t>
  </si>
  <si>
    <t>Значения коэффициентов</t>
  </si>
  <si>
    <t>24 часа</t>
  </si>
  <si>
    <t>9-12 час</t>
  </si>
  <si>
    <t>6-8 час</t>
  </si>
  <si>
    <t>x</t>
  </si>
  <si>
    <t>Коэффициент общий (наличие диспетчерской службы)</t>
  </si>
  <si>
    <r>
      <t xml:space="preserve">- </t>
    </r>
    <r>
      <rPr>
        <u val="single"/>
        <sz val="10"/>
        <color indexed="8"/>
        <rFont val="Times New Roman"/>
        <family val="1"/>
      </rPr>
      <t>коэффициент сменности</t>
    </r>
    <r>
      <rPr>
        <sz val="10"/>
        <color indexed="8"/>
        <rFont val="Times New Roman"/>
        <family val="1"/>
      </rPr>
      <t xml:space="preserve"> учитывает продолжительность работы выездной бригады при организации работы менее 24 часов в сутки. При 24-часовой работе бригады коэффициент равен 1, от 9 до 12 часов – 0,5, от 6 до 8 часов – 0,25;</t>
    </r>
  </si>
  <si>
    <r>
      <t xml:space="preserve">- </t>
    </r>
    <r>
      <rPr>
        <u val="single"/>
        <sz val="10"/>
        <color indexed="8"/>
        <rFont val="Times New Roman"/>
        <family val="1"/>
      </rPr>
      <t>коэффициент общий</t>
    </r>
    <r>
      <rPr>
        <sz val="10"/>
        <color indexed="8"/>
        <rFont val="Times New Roman"/>
        <family val="1"/>
      </rPr>
      <t xml:space="preserve"> учитывает наличие единой диспетчерской службы скорой медицинской помощи в субъекте. Если такой службы нет, то коэффициент равен 1. При наличии единой диспетчерской службы коэффициент равен 0,3;</t>
    </r>
  </si>
  <si>
    <r>
      <t xml:space="preserve">- </t>
    </r>
    <r>
      <rPr>
        <u val="single"/>
        <sz val="10"/>
        <color indexed="8"/>
        <rFont val="Times New Roman"/>
        <family val="1"/>
      </rPr>
      <t>коэффициент оказания амбулаторной помощи</t>
    </r>
    <r>
      <rPr>
        <sz val="10"/>
        <color indexed="8"/>
        <rFont val="Times New Roman"/>
        <family val="1"/>
      </rPr>
      <t xml:space="preserve"> учитывает сколько станций и/или отделений скорой медицинской помощи оказывают медицинскую помощь амбулаторно и равен сумме числа станций и/или отделений скорой медицинской помощи;</t>
    </r>
  </si>
  <si>
    <t>Таблица 3.1</t>
  </si>
  <si>
    <t>Необходимое число коек и врачей круглосуточного стационара _______ г.</t>
  </si>
  <si>
    <t>Профиль коек</t>
  </si>
  <si>
    <t>Согласно Методике Министерства здравоохранения Российской Федерации</t>
  </si>
  <si>
    <t>Численность среднего медицинского персонала по количеству коек</t>
  </si>
  <si>
    <t xml:space="preserve">Обеспеченность койками на 10 000 населения </t>
  </si>
  <si>
    <t>Кардиологические, в т.ч.</t>
  </si>
  <si>
    <t>кардиологические</t>
  </si>
  <si>
    <t>кардиоревматологические</t>
  </si>
  <si>
    <t>Ревматологические</t>
  </si>
  <si>
    <t>Гастроэнтерологические</t>
  </si>
  <si>
    <t>Пульмонологические</t>
  </si>
  <si>
    <t>Эндокринологические</t>
  </si>
  <si>
    <t xml:space="preserve">Нефрологические </t>
  </si>
  <si>
    <t>Гематологические</t>
  </si>
  <si>
    <t>Аллергологические</t>
  </si>
  <si>
    <t>Педиатрические</t>
  </si>
  <si>
    <t>Терапевтические, в т.ч.</t>
  </si>
  <si>
    <t>терапевтические</t>
  </si>
  <si>
    <t>геронтологические</t>
  </si>
  <si>
    <t>профпатологии</t>
  </si>
  <si>
    <t>Патология недоношенных и новорожденных</t>
  </si>
  <si>
    <t>Травматологические</t>
  </si>
  <si>
    <t>Ортопедические</t>
  </si>
  <si>
    <t>Урологические</t>
  </si>
  <si>
    <t>Нейрохирургические</t>
  </si>
  <si>
    <t>Ожоговые</t>
  </si>
  <si>
    <t>Стоматологические</t>
  </si>
  <si>
    <t xml:space="preserve">Торакальной хирургии </t>
  </si>
  <si>
    <t>Колопроктологические</t>
  </si>
  <si>
    <t>Кардиохирургические</t>
  </si>
  <si>
    <t>Сосудистой хирургии</t>
  </si>
  <si>
    <t>Хирургические, в т.ч. гнойной хирургии</t>
  </si>
  <si>
    <t>Онкологические, в т.ч.</t>
  </si>
  <si>
    <t>онкологические</t>
  </si>
  <si>
    <t>радиологические и рентгенологические</t>
  </si>
  <si>
    <t>Гинекологические</t>
  </si>
  <si>
    <t>Оториноларингологические</t>
  </si>
  <si>
    <t>Офтальмологические</t>
  </si>
  <si>
    <t>Неврологические</t>
  </si>
  <si>
    <t>Дерматовенерологические, в т.ч.</t>
  </si>
  <si>
    <t>дерматологические</t>
  </si>
  <si>
    <t>венерологические</t>
  </si>
  <si>
    <t>Инфекционные</t>
  </si>
  <si>
    <t>Для беременных и рожениц</t>
  </si>
  <si>
    <t>Патологии беременности</t>
  </si>
  <si>
    <t>Для производства абортов</t>
  </si>
  <si>
    <t>Психиатрические</t>
  </si>
  <si>
    <t>Наркологические</t>
  </si>
  <si>
    <t>Туберкулезные</t>
  </si>
  <si>
    <t>паллиативные</t>
  </si>
  <si>
    <t>Расшифровка прочих профилей коек:</t>
  </si>
  <si>
    <t>сестирский уход</t>
  </si>
  <si>
    <t>Таблица 3.2</t>
  </si>
  <si>
    <t>Расчетная численность среднего медицинского персонала ___________ г.</t>
  </si>
  <si>
    <t>профиль стационарной помощи</t>
  </si>
  <si>
    <t>Укрупненные расчетные коэффициенты соотношения среднего медицинского персонала, занятого на "вспомогательной" и основной деятельности</t>
  </si>
  <si>
    <t>Численность среднего медицинского персонала с учетом территориального коэффициента</t>
  </si>
  <si>
    <t xml:space="preserve">средний медицинский персонал группы усиления </t>
  </si>
  <si>
    <t>средний медицинский персонал паракли-нической группы</t>
  </si>
  <si>
    <t>средний медицинский персонал по количеству коек</t>
  </si>
  <si>
    <t>Кардиология, в т.ч.</t>
  </si>
  <si>
    <t xml:space="preserve">кардиоревматология 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</si>
  <si>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</si>
  <si>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</si>
  <si>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</si>
  <si>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</si>
  <si>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</si>
  <si>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</si>
  <si>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Педиатрия</t>
  </si>
  <si>
    <t>Терапия, в т.ч.</t>
  </si>
  <si>
    <t>геронтология</t>
  </si>
  <si>
    <t>Травматология</t>
  </si>
  <si>
    <t>Ортопедия</t>
  </si>
  <si>
    <t>Урология</t>
  </si>
  <si>
    <t>Нейрохирургия</t>
  </si>
  <si>
    <t>Челюстно-лицевая хирургия</t>
  </si>
  <si>
    <t>Торакальная хирургия</t>
  </si>
  <si>
    <t>Колопроктология</t>
  </si>
  <si>
    <t>Кардиохирургия</t>
  </si>
  <si>
    <t>Сосудистая хирургия</t>
  </si>
  <si>
    <t>Хирургия, в т.ч. гнойная хирургия</t>
  </si>
  <si>
    <t>Онкология, в т.ч.</t>
  </si>
  <si>
    <t>радиология и рентгенология</t>
  </si>
  <si>
    <t>Гинекология</t>
  </si>
  <si>
    <t>Оториноларингология</t>
  </si>
  <si>
    <t>Дерматовенерология, в т.ч.</t>
  </si>
  <si>
    <t>дерматология</t>
  </si>
  <si>
    <t>венерология</t>
  </si>
  <si>
    <t>Инфекционные болезни</t>
  </si>
  <si>
    <t>Фтизитария</t>
  </si>
  <si>
    <t>Коэффициенты для корректировки численности среднего медицинского персонала, оказывающего стационарную помощь</t>
  </si>
  <si>
    <t>2) Коэффициенты, учитывающие уровень госпитализации населения</t>
  </si>
  <si>
    <t>для субъектов, у которых уровень госпитализации 195,5 на 1000 населения и выше</t>
  </si>
  <si>
    <t>для субъектов, у которых уровень госпитализации от 176,0 до 185,7 на 1000 населения</t>
  </si>
  <si>
    <t>для субъектов, у которых уровень госпитализации от 166,2 до 176,0 на 1000 населения</t>
  </si>
  <si>
    <t>для субъектов, у которых уровень госпитализации менее 166,2 на 1000 населения</t>
  </si>
  <si>
    <t>Расчетная численность среднего медицинского персонала в дневных стационарах при больничных организациях _______ г.</t>
  </si>
  <si>
    <t xml:space="preserve">Количество мест (территориальные нормативы числа мест в дневных стационарах </t>
  </si>
  <si>
    <t xml:space="preserve">Паллиативные </t>
  </si>
  <si>
    <t>Медицинская реабилитация</t>
  </si>
  <si>
    <t>Коэффициенты для корректировки численности среднего медицинского персонала, оказывающего медицинскую помощь в условиях дневных стационаров больничных организаций</t>
  </si>
  <si>
    <t>Норматив-ное значение</t>
  </si>
  <si>
    <t>Коэффициенты, учитывающие расположение субъекта РФ в районах Крайнего Севера и приравненных к ним</t>
  </si>
  <si>
    <t>Таблица 3.4</t>
  </si>
  <si>
    <t>Обеспеченность средним медицинским персоналом, оказывающим стационарную помощь ________  г.</t>
  </si>
  <si>
    <t>Обеспеченность средним медицинским персоналом на 10000 населения</t>
  </si>
  <si>
    <t>средний медицинский персонал параклинической группы</t>
  </si>
  <si>
    <t>Таблица 3.5</t>
  </si>
  <si>
    <t>Потребность в среднем медицинском персонале для оказания  медицинской помощи в стационарных условиях в сравнении с фактическим значением ____ г.</t>
  </si>
  <si>
    <t>Количество коек</t>
  </si>
  <si>
    <t>Расчетное значение по методике МЗ</t>
  </si>
  <si>
    <t>Обеспеченность средним медицинским персоналом и койками для оказания медицинской помощи в стационарных условиях</t>
  </si>
  <si>
    <t>Кадры, вкл дневной стационар на 10 тыс. населения (без учета коэффициента возрастной нагрузки)</t>
  </si>
  <si>
    <t>Койки на 10 тыс.населения</t>
  </si>
  <si>
    <t>Кадры, вкл дневной стационар на 10 тыс. населения (с учетом коэффициента возрастной нагрузки)</t>
  </si>
  <si>
    <t>Значения показателей</t>
  </si>
  <si>
    <t>* Фактические значения показателей состава и деятельности скорой медицинской помощи проставляются на основании сведений, указанных в форме отраслевого статического наблюдения №40 «Отчет станции (отделения), больницы скорой медицинской помощи» за предыдущий год.</t>
  </si>
  <si>
    <t>Определяется в соответствии с приказом Министерства здравоохранения и социального развития Российской Федерации от 1 ноября 2004 г. N 179 "Об утверждении порядка оказания скорой медицинской помощи", приказом Министерства здравоохранения и социального развития Российской Федерации от 26.03.1999 № 100 "О совершенствовании организации скорой медеицинской помощи населению Российской Федерации (изм. от 16.11.04)", а также особенностями территории и приказом Министерства здравоохранения Российской Федерации, утверждающим Порядки оказания скорой медицинской помощи.</t>
  </si>
  <si>
    <t>Всего (работают с врачами, ведущими амбулаторный прием)</t>
  </si>
  <si>
    <t>Расчетная численность врачей, оказывающих амбулаторную помощь _______ г.</t>
  </si>
  <si>
    <t>Наименование коэффициентов</t>
  </si>
  <si>
    <t>для субъектов, в которых от 70% до 90% медицинской помощи, оказывается в медицинских организациях 1го уровня</t>
  </si>
  <si>
    <t>Таблица 4</t>
  </si>
  <si>
    <t xml:space="preserve">Обеспеченность на 10 тысяч населения </t>
  </si>
  <si>
    <t>Количество коек (абсолютное число)</t>
  </si>
  <si>
    <t>Таблица 3.3</t>
  </si>
  <si>
    <t>менее 10%</t>
  </si>
  <si>
    <t>10-15%</t>
  </si>
  <si>
    <t>более 15%</t>
  </si>
  <si>
    <t>Коэффициент возрастной наг-рузки (числен-ность работников старше трудспо-собного возраста)</t>
  </si>
  <si>
    <t>Коэффициенты возрастной нагрузки, учитывающий численность среднего медицинского персонала старше трудоспособного возраста</t>
  </si>
  <si>
    <t xml:space="preserve">менее 10% всех средних медицинских работников </t>
  </si>
  <si>
    <t xml:space="preserve">от 10% до 15% всех средних медицинских работников </t>
  </si>
  <si>
    <t xml:space="preserve">свыше 15% всех средних медицинских работников </t>
  </si>
  <si>
    <t>скорой медицинской помощи</t>
  </si>
  <si>
    <t>в амбулаторных условиях (включая дневной стационар)</t>
  </si>
  <si>
    <t>в стационарных условиях (включая дневной стационар)</t>
  </si>
  <si>
    <r>
      <t>коэффициент возрастной нагрузки</t>
    </r>
    <r>
      <rPr>
        <sz val="10"/>
        <color indexed="8"/>
        <rFont val="Times New Roman"/>
        <family val="1"/>
      </rPr>
      <t xml:space="preserve"> учитывает численность работников скорой медицинской помощи старше трудоспособного возраста. Если численность среднего медицинского персонала данной возрастной группы составляет менее 10% всех средних медицинских работников станции (отделения) скорой медицинской помощи, то коэффициент равен 1; от 10% до 15% - 1,01; свыше 15% - 1,02.</t>
    </r>
  </si>
  <si>
    <t>Удельный вес средних медицинских работников старше трудоспособного возраста</t>
  </si>
  <si>
    <t>Потребность в среднем медицинском персонале для оказания медицинской помощи в сравнении с фактическим значением ____ г.             (без коэффициента возрастной нагрузки)</t>
  </si>
  <si>
    <t xml:space="preserve">Кадры - всего </t>
  </si>
  <si>
    <t>Кадры - всего</t>
  </si>
  <si>
    <t>в том числе, при оказании медицинской помощи:</t>
  </si>
  <si>
    <t xml:space="preserve">заполнять только графы, </t>
  </si>
  <si>
    <t>выделенные цветом</t>
  </si>
  <si>
    <t>заполнять только графы,</t>
  </si>
  <si>
    <t>Потребность в среднем медицинском персонале для оказания медицинской помощи в сравнении с фактическим значением ____ г.                   (с коэффициентом возрастной нагрузки)</t>
  </si>
  <si>
    <t>Коэффициент возрастной (численность работников старше трудоспособного возраста)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</si>
</sst>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"/>
    <numFmt numFmtId="170" formatCode="0.0"/>
    <numFmt numFmtId="171" formatCode="0.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sz val="9"/>
      <color indexed="8"/>
      <name val="Times New Roman"/>
      <family val="1"/>
    </font>
    <font>
      <sz val="11"/>
      <name val="Arial"/>
      <family val="0"/>
    </font>
    <font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" fontId="24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0" fontId="0" fillId="0" borderId="0" xfId="0" applyNumberFormat="1" applyAlignment="1">
      <alignment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0" fillId="0" borderId="0" xfId="54">
      <alignment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wrapText="1"/>
      <protection/>
    </xf>
    <xf numFmtId="1" fontId="1" fillId="0" borderId="10" xfId="54" applyNumberFormat="1" applyFont="1" applyBorder="1" applyAlignment="1">
      <alignment horizontal="center" wrapText="1"/>
      <protection/>
    </xf>
    <xf numFmtId="0" fontId="1" fillId="0" borderId="10" xfId="54" applyFont="1" applyBorder="1" applyAlignment="1">
      <alignment horizontal="right" wrapText="1"/>
      <protection/>
    </xf>
    <xf numFmtId="0" fontId="4" fillId="0" borderId="10" xfId="54" applyFont="1" applyBorder="1" applyAlignment="1">
      <alignment horizontal="left" wrapText="1"/>
      <protection/>
    </xf>
    <xf numFmtId="1" fontId="4" fillId="0" borderId="10" xfId="54" applyNumberFormat="1" applyFont="1" applyBorder="1" applyAlignment="1">
      <alignment horizontal="center" wrapText="1"/>
      <protection/>
    </xf>
    <xf numFmtId="0" fontId="1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0" fontId="5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28" fillId="0" borderId="10" xfId="0" applyNumberFormat="1" applyFont="1" applyFill="1" applyBorder="1" applyAlignment="1">
      <alignment horizontal="center" wrapText="1"/>
    </xf>
    <xf numFmtId="1" fontId="1" fillId="0" borderId="10" xfId="54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 horizontal="right" wrapText="1"/>
    </xf>
    <xf numFmtId="1" fontId="1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center" wrapText="1"/>
    </xf>
    <xf numFmtId="170" fontId="24" fillId="0" borderId="10" xfId="0" applyNumberFormat="1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70" fontId="5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70" fontId="5" fillId="0" borderId="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0" xfId="54" applyFont="1" applyAlignment="1">
      <alignment horizontal="center"/>
      <protection/>
    </xf>
    <xf numFmtId="1" fontId="1" fillId="0" borderId="10" xfId="54" applyNumberFormat="1" applyFont="1" applyBorder="1" applyAlignment="1">
      <alignment horizontal="center"/>
      <protection/>
    </xf>
    <xf numFmtId="1" fontId="1" fillId="0" borderId="10" xfId="0" applyNumberFormat="1" applyFont="1" applyFill="1" applyBorder="1" applyAlignment="1">
      <alignment wrapText="1"/>
    </xf>
    <xf numFmtId="0" fontId="1" fillId="0" borderId="11" xfId="54" applyFont="1" applyBorder="1">
      <alignment/>
      <protection/>
    </xf>
    <xf numFmtId="0" fontId="1" fillId="0" borderId="11" xfId="54" applyFont="1" applyBorder="1" applyAlignment="1">
      <alignment horizontal="center"/>
      <protection/>
    </xf>
    <xf numFmtId="2" fontId="28" fillId="0" borderId="10" xfId="0" applyNumberFormat="1" applyFont="1" applyFill="1" applyBorder="1" applyAlignment="1">
      <alignment horizontal="center" wrapText="1"/>
    </xf>
    <xf numFmtId="2" fontId="24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center" wrapText="1"/>
    </xf>
    <xf numFmtId="169" fontId="24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1" fontId="2" fillId="24" borderId="10" xfId="54" applyNumberFormat="1" applyFont="1" applyFill="1" applyBorder="1" applyAlignment="1">
      <alignment horizontal="right" wrapText="1"/>
      <protection/>
    </xf>
    <xf numFmtId="1" fontId="2" fillId="24" borderId="10" xfId="54" applyNumberFormat="1" applyFont="1" applyFill="1" applyBorder="1" applyAlignment="1">
      <alignment horizontal="center" wrapText="1"/>
      <protection/>
    </xf>
    <xf numFmtId="0" fontId="2" fillId="24" borderId="10" xfId="54" applyFont="1" applyFill="1" applyBorder="1" applyAlignment="1">
      <alignment horizontal="left" wrapText="1"/>
      <protection/>
    </xf>
    <xf numFmtId="17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 shrinkToFi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54" applyNumberFormat="1" applyFont="1" applyBorder="1" applyAlignment="1">
      <alignment horizontal="center" wrapText="1"/>
      <protection/>
    </xf>
    <xf numFmtId="2" fontId="1" fillId="0" borderId="10" xfId="54" applyNumberFormat="1" applyFont="1" applyBorder="1" applyAlignment="1">
      <alignment horizontal="right" wrapText="1"/>
      <protection/>
    </xf>
    <xf numFmtId="2" fontId="1" fillId="0" borderId="10" xfId="54" applyNumberFormat="1" applyFont="1" applyFill="1" applyBorder="1" applyAlignment="1">
      <alignment horizontal="center" wrapText="1"/>
      <protection/>
    </xf>
    <xf numFmtId="2" fontId="4" fillId="0" borderId="10" xfId="54" applyNumberFormat="1" applyFont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1" fontId="1" fillId="0" borderId="10" xfId="54" applyNumberFormat="1" applyFont="1" applyBorder="1" applyAlignment="1">
      <alignment horizontal="right"/>
      <protection/>
    </xf>
    <xf numFmtId="1" fontId="1" fillId="0" borderId="10" xfId="0" applyNumberFormat="1" applyFont="1" applyFill="1" applyBorder="1" applyAlignment="1">
      <alignment horizontal="right" wrapText="1"/>
    </xf>
    <xf numFmtId="2" fontId="1" fillId="0" borderId="10" xfId="54" applyNumberFormat="1" applyFont="1" applyBorder="1" applyAlignment="1">
      <alignment wrapText="1"/>
      <protection/>
    </xf>
    <xf numFmtId="1" fontId="2" fillId="24" borderId="10" xfId="54" applyNumberFormat="1" applyFont="1" applyFill="1" applyBorder="1" applyAlignment="1">
      <alignment wrapText="1"/>
      <protection/>
    </xf>
    <xf numFmtId="0" fontId="4" fillId="0" borderId="0" xfId="54" applyFont="1" applyBorder="1" applyAlignment="1">
      <alignment horizontal="left" wrapText="1"/>
      <protection/>
    </xf>
    <xf numFmtId="2" fontId="4" fillId="0" borderId="0" xfId="54" applyNumberFormat="1" applyFont="1" applyBorder="1" applyAlignment="1">
      <alignment horizontal="center" wrapText="1"/>
      <protection/>
    </xf>
    <xf numFmtId="1" fontId="4" fillId="0" borderId="0" xfId="54" applyNumberFormat="1" applyFont="1" applyBorder="1" applyAlignment="1">
      <alignment horizontal="center"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wrapText="1"/>
      <protection/>
    </xf>
    <xf numFmtId="1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 wrapText="1"/>
    </xf>
    <xf numFmtId="1" fontId="2" fillId="0" borderId="10" xfId="54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32" fillId="0" borderId="0" xfId="53" applyFont="1" applyBorder="1" applyAlignment="1">
      <alignment horizontal="right"/>
      <protection/>
    </xf>
    <xf numFmtId="0" fontId="32" fillId="0" borderId="11" xfId="53" applyFont="1" applyBorder="1" applyAlignment="1">
      <alignment/>
      <protection/>
    </xf>
    <xf numFmtId="0" fontId="31" fillId="0" borderId="11" xfId="53" applyBorder="1">
      <alignment/>
      <protection/>
    </xf>
    <xf numFmtId="0" fontId="31" fillId="0" borderId="0" xfId="53" applyBorder="1">
      <alignment/>
      <protection/>
    </xf>
    <xf numFmtId="0" fontId="31" fillId="0" borderId="0" xfId="53">
      <alignment/>
      <protection/>
    </xf>
    <xf numFmtId="0" fontId="32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vertical="center" wrapText="1"/>
      <protection/>
    </xf>
    <xf numFmtId="0" fontId="1" fillId="0" borderId="10" xfId="53" applyFont="1" applyBorder="1" applyAlignment="1">
      <alignment horizontal="center" wrapText="1"/>
      <protection/>
    </xf>
    <xf numFmtId="0" fontId="1" fillId="0" borderId="0" xfId="53" applyFont="1" applyBorder="1" applyAlignment="1">
      <alignment wrapText="1"/>
      <protection/>
    </xf>
    <xf numFmtId="0" fontId="1" fillId="0" borderId="10" xfId="53" applyFont="1" applyBorder="1">
      <alignment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1" fillId="0" borderId="0" xfId="53" applyBorder="1" applyAlignment="1">
      <alignment/>
      <protection/>
    </xf>
    <xf numFmtId="0" fontId="33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1" fillId="0" borderId="10" xfId="53" applyFont="1" applyBorder="1" applyAlignment="1">
      <alignment/>
      <protection/>
    </xf>
    <xf numFmtId="0" fontId="2" fillId="24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170" fontId="1" fillId="0" borderId="10" xfId="53" applyNumberFormat="1" applyFont="1" applyFill="1" applyBorder="1" applyAlignment="1">
      <alignment horizontal="center"/>
      <protection/>
    </xf>
    <xf numFmtId="0" fontId="2" fillId="24" borderId="11" xfId="53" applyFont="1" applyFill="1" applyBorder="1" applyAlignment="1">
      <alignment horizontal="center"/>
      <protection/>
    </xf>
    <xf numFmtId="0" fontId="1" fillId="0" borderId="10" xfId="53" applyFont="1" applyBorder="1" applyAlignment="1">
      <alignment horizontal="left"/>
      <protection/>
    </xf>
    <xf numFmtId="0" fontId="6" fillId="0" borderId="0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/>
      <protection/>
    </xf>
    <xf numFmtId="170" fontId="2" fillId="0" borderId="10" xfId="53" applyNumberFormat="1" applyFont="1" applyFill="1" applyBorder="1" applyAlignment="1">
      <alignment horizontal="center"/>
      <protection/>
    </xf>
    <xf numFmtId="0" fontId="34" fillId="0" borderId="0" xfId="53" applyFont="1" applyBorder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1" fontId="1" fillId="0" borderId="10" xfId="53" applyNumberFormat="1" applyFont="1" applyFill="1" applyBorder="1" applyAlignment="1">
      <alignment horizontal="center"/>
      <protection/>
    </xf>
    <xf numFmtId="169" fontId="2" fillId="24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Border="1" applyAlignment="1">
      <alignment horizontal="center"/>
      <protection/>
    </xf>
    <xf numFmtId="170" fontId="2" fillId="0" borderId="10" xfId="53" applyNumberFormat="1" applyFont="1" applyBorder="1" applyAlignment="1">
      <alignment horizontal="center"/>
      <protection/>
    </xf>
    <xf numFmtId="2" fontId="2" fillId="24" borderId="10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vertical="center" wrapText="1"/>
      <protection/>
    </xf>
    <xf numFmtId="1" fontId="4" fillId="0" borderId="10" xfId="53" applyNumberFormat="1" applyFont="1" applyBorder="1" applyAlignment="1">
      <alignment horizontal="center"/>
      <protection/>
    </xf>
    <xf numFmtId="170" fontId="4" fillId="0" borderId="10" xfId="53" applyNumberFormat="1" applyFont="1" applyBorder="1" applyAlignment="1">
      <alignment horizontal="center"/>
      <protection/>
    </xf>
    <xf numFmtId="0" fontId="36" fillId="0" borderId="0" xfId="53" applyFont="1" applyBorder="1">
      <alignment/>
      <protection/>
    </xf>
    <xf numFmtId="0" fontId="3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170" fontId="5" fillId="0" borderId="10" xfId="53" applyNumberFormat="1" applyFont="1" applyBorder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31" fillId="0" borderId="0" xfId="53" applyAlignment="1">
      <alignment horizontal="left"/>
      <protection/>
    </xf>
    <xf numFmtId="0" fontId="1" fillId="0" borderId="0" xfId="53" applyFont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" fontId="5" fillId="0" borderId="14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vertical="top" wrapText="1"/>
    </xf>
    <xf numFmtId="1" fontId="5" fillId="0" borderId="14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24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right" wrapText="1"/>
    </xf>
    <xf numFmtId="1" fontId="24" fillId="0" borderId="14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38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25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right" wrapText="1"/>
    </xf>
    <xf numFmtId="1" fontId="1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0" fontId="1" fillId="0" borderId="10" xfId="0" applyNumberFormat="1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2" fillId="24" borderId="10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53" applyFont="1" applyBorder="1">
      <alignment/>
      <protection/>
    </xf>
    <xf numFmtId="170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7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1" fontId="1" fillId="0" borderId="10" xfId="53" applyNumberFormat="1" applyFont="1" applyBorder="1" applyAlignment="1">
      <alignment horizontal="center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center" vertical="center"/>
      <protection/>
    </xf>
    <xf numFmtId="0" fontId="1" fillId="0" borderId="0" xfId="53" applyFont="1" applyAlignment="1">
      <alignment horizontal="left" wrapText="1"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center" wrapText="1"/>
      <protection/>
    </xf>
    <xf numFmtId="0" fontId="31" fillId="0" borderId="10" xfId="53" applyBorder="1" applyAlignment="1">
      <alignment horizont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35" fillId="0" borderId="10" xfId="53" applyFont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2" xfId="53" applyFont="1" applyFill="1" applyBorder="1" applyAlignment="1">
      <alignment horizontal="center" wrapText="1"/>
      <protection/>
    </xf>
    <xf numFmtId="0" fontId="2" fillId="0" borderId="16" xfId="53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5" fillId="0" borderId="0" xfId="53" applyFont="1" applyAlignment="1">
      <alignment horizontal="left" wrapText="1"/>
      <protection/>
    </xf>
    <xf numFmtId="0" fontId="37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54" applyFont="1" applyAlignment="1">
      <alignment horizontal="right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wrapText="1"/>
      <protection/>
    </xf>
    <xf numFmtId="0" fontId="4" fillId="0" borderId="11" xfId="54" applyFont="1" applyBorder="1" applyAlignment="1">
      <alignment horizontal="center" wrapText="1"/>
      <protection/>
    </xf>
    <xf numFmtId="0" fontId="4" fillId="0" borderId="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 Скорая" xfId="53"/>
    <cellStyle name="Обычный_Дневно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9525</xdr:rowOff>
    </xdr:from>
    <xdr:ext cx="10344150" cy="1381125"/>
    <xdr:sp>
      <xdr:nvSpPr>
        <xdr:cNvPr id="1" name="Text Box 1"/>
        <xdr:cNvSpPr txBox="1">
          <a:spLocks noChangeArrowheads="1"/>
        </xdr:cNvSpPr>
      </xdr:nvSpPr>
      <xdr:spPr>
        <a:xfrm>
          <a:off x="0" y="11049000"/>
          <a:ext cx="103441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Расчет потребности во врачах СМП необходимо производить согласно нормативам указанным в таб.1 
При расчете потребности во врачах СМП необходимо использовать норматив числа вызовов, утвержденный МЗ РФ для субъекта (0,318/0,330/0,360 на 1 жителя), указанный в экономическом обосновании федеральной программы государственных гарантий оказания бесплатной медицинской помощи населению.
       В случае утверждения в территориальной программе  госгарантий субъекта РФ норматива вызовов выше федерального (0,318/0,330/0,360 на 1 жителя) необходимо предоставить обоснование и производить расчет потребности во врачебных кадрах по действующим приказам.
      Для расчета нормативного количества среднего медицинского персонала необходимо поставить в Таб.1 фактическое число вызовов на 1 жителя (ФПГГ), число выездных врачебных и фельдшерских бригад (ФСН №40) , численность населения и корректирующие коэффициенты . Расчет норматива среднего медицинского персонала на 10 000 населения и численности среднего медицинского персонала скорой медицинской помощи проводится автоматически.</a:t>
          </a:r>
        </a:p>
      </xdr:txBody>
    </xdr:sp>
    <xdr:clientData/>
  </xdr:oneCellAnchor>
  <xdr:oneCellAnchor>
    <xdr:from>
      <xdr:col>0</xdr:col>
      <xdr:colOff>0</xdr:colOff>
      <xdr:row>40</xdr:row>
      <xdr:rowOff>123825</xdr:rowOff>
    </xdr:from>
    <xdr:ext cx="10315575" cy="533400"/>
    <xdr:sp>
      <xdr:nvSpPr>
        <xdr:cNvPr id="2" name="TextBox 2"/>
        <xdr:cNvSpPr txBox="1">
          <a:spLocks noChangeArrowheads="1"/>
        </xdr:cNvSpPr>
      </xdr:nvSpPr>
      <xdr:spPr>
        <a:xfrm>
          <a:off x="0" y="10353675"/>
          <a:ext cx="10315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      Для организации службы скорой медицинской помощи в субъектах Российской Федерации были разработаны корректирующие коэффициенты к численности среднего медицинского персонала. В таблице необходимо проставить соответствующее особенностям субъекта значение каждого коэффициента.  Коэффициенты применяются к численности среднего медицинского персонала автоматически.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93</xdr:row>
      <xdr:rowOff>0</xdr:rowOff>
    </xdr:from>
    <xdr:ext cx="10277475" cy="533400"/>
    <xdr:sp>
      <xdr:nvSpPr>
        <xdr:cNvPr id="1" name="Text Box 2"/>
        <xdr:cNvSpPr txBox="1">
          <a:spLocks noChangeArrowheads="1"/>
        </xdr:cNvSpPr>
      </xdr:nvSpPr>
      <xdr:spPr>
        <a:xfrm>
          <a:off x="0" y="18259425"/>
          <a:ext cx="102774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Должности среднего медицинского персонала параклиники и группы управления  рассчитываются субъектом с учетом потребности и действующих нормативных документов. Результаты расчетов, превышающие укрупненные расчетные коэффициенты, рекомендованные данной методикой, требуют обоснования. Обоснование приложить к расчетам.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74</xdr:row>
      <xdr:rowOff>123825</xdr:rowOff>
    </xdr:from>
    <xdr:ext cx="9029700" cy="857250"/>
    <xdr:sp>
      <xdr:nvSpPr>
        <xdr:cNvPr id="1" name="TextBox 1"/>
        <xdr:cNvSpPr txBox="1">
          <a:spLocks noChangeArrowheads="1"/>
        </xdr:cNvSpPr>
      </xdr:nvSpPr>
      <xdr:spPr>
        <a:xfrm>
          <a:off x="0" y="14192250"/>
          <a:ext cx="90297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      Для учета особенностей субъектов РФ были разработаны корректирующие коэффициенты к численности среднего медицинского персонала по количеству мест. Для использования данных коэффициентов необходимо заполнить по всем строкам графу "для субъекта РФ".  В случае если особенности субъекта РФ удовлетворяют описанному условию, то в графу "для субъекта РФ" ставится коэффициент из графы "нормативное значение", если не удовлетворяют - то ставится 1. После заполнения всех строк будет расcчитан общий корректирующий коэффициент для субъекта РФ. Коэффициент применяется к численности среднего медицинского персонала по количеству мест автоматически.</a:t>
          </a:r>
        </a:p>
      </xdr:txBody>
    </xdr:sp>
    <xdr:clientData/>
  </xdr:oneCellAnchor>
  <xdr:oneCellAnchor>
    <xdr:from>
      <xdr:col>0</xdr:col>
      <xdr:colOff>9525</xdr:colOff>
      <xdr:row>81</xdr:row>
      <xdr:rowOff>0</xdr:rowOff>
    </xdr:from>
    <xdr:ext cx="9077325" cy="504825"/>
    <xdr:sp>
      <xdr:nvSpPr>
        <xdr:cNvPr id="2" name="Text Box 2"/>
        <xdr:cNvSpPr txBox="1">
          <a:spLocks noChangeArrowheads="1"/>
        </xdr:cNvSpPr>
      </xdr:nvSpPr>
      <xdr:spPr>
        <a:xfrm>
          <a:off x="9525" y="15201900"/>
          <a:ext cx="90773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Должности среднего медицинского персонала параклиники и группы управления  рассчитываются субъектом с учетом потребности и действующих нормативных документов. Результаты расчетов, превышающие укрупненные расчетные коэффициенты, рекомендованные данной методикой, требуют обоснования. Обоснование приложить к расчетам.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104775</xdr:rowOff>
    </xdr:from>
    <xdr:ext cx="8915400" cy="1514475"/>
    <xdr:sp>
      <xdr:nvSpPr>
        <xdr:cNvPr id="1" name="Text Box 1"/>
        <xdr:cNvSpPr txBox="1">
          <a:spLocks noChangeArrowheads="1"/>
        </xdr:cNvSpPr>
      </xdr:nvSpPr>
      <xdr:spPr>
        <a:xfrm>
          <a:off x="0" y="5276850"/>
          <a:ext cx="89154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Рекомендовано субъектам: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1)  Использовать нормативы ТПГГ, утвержденной в субъекте;
2)  Обосновать полученный дефицит/профицит в среднем медицинской персонале, а так же перечень мероприятий, направленных на сбалансированность ресурсов и объемов амбулаторно-поликлинической помощи населению;
3)  Для обоснования штатного расписания субъекты могут использовать рекомендованные коэффициенты. Фактическое значение указывается в соответствии с ф.30 "Сведения о медицинской организации" в целом по субъекту, по медицинским организациям (бюджетным, казенным и автономным) муниципального подчинения и подчинения субъекта РФ;
4) Удельный вес работников старше трудоспособного возраста рассчитывается на основании  сведений, указанных в форме федерального статистического наблюдения №17 "Сведения о медицинских и фармацевтических работниках".
</a:t>
          </a:r>
        </a:p>
      </xdr:txBody>
    </xdr:sp>
    <xdr:clientData/>
  </xdr:oneCellAnchor>
  <xdr:oneCellAnchor>
    <xdr:from>
      <xdr:col>0</xdr:col>
      <xdr:colOff>19050</xdr:colOff>
      <xdr:row>34</xdr:row>
      <xdr:rowOff>47625</xdr:rowOff>
    </xdr:from>
    <xdr:ext cx="8905875" cy="1057275"/>
    <xdr:sp>
      <xdr:nvSpPr>
        <xdr:cNvPr id="2" name="TextBox 2"/>
        <xdr:cNvSpPr txBox="1">
          <a:spLocks noChangeArrowheads="1"/>
        </xdr:cNvSpPr>
      </xdr:nvSpPr>
      <xdr:spPr>
        <a:xfrm>
          <a:off x="19050" y="6838950"/>
          <a:ext cx="89058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      Для учета возрастных особенностей среднего медицинского персонала, оказывающего медицинскую помощь в амбулаторных условиях были разработаны корректирующие коэффициенты к численности среднего медицинского персонала, учитывающий долю лиц старше трудоспособного возраста (женщины от 55 лет и старше, мужчины от 60 лет и старше). Для использования данных коэффициентов необходимо заполнить по всем строкам графу "для субъекта РФ".  В случае если особенности субъекта РФ удовлетворяют описанному условию, то в графу "для субъекта РФ" ставится коэффициент из графы "нормативное значение", если не удовлетворяют - то ставится 1. После заполнения всех строк будет расcчитан общий корректирующий коэффициент для субъекта РФ. Коэффициент применяется к численности среднего медицинского персонала автоматически.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95</xdr:row>
      <xdr:rowOff>104775</xdr:rowOff>
    </xdr:from>
    <xdr:ext cx="9286875" cy="876300"/>
    <xdr:sp>
      <xdr:nvSpPr>
        <xdr:cNvPr id="1" name="TextBox 1"/>
        <xdr:cNvSpPr txBox="1">
          <a:spLocks noChangeArrowheads="1"/>
        </xdr:cNvSpPr>
      </xdr:nvSpPr>
      <xdr:spPr>
        <a:xfrm>
          <a:off x="9525" y="17983200"/>
          <a:ext cx="92868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Для учета особенностей субъектов РФ были разработаны корректирующие коэффициенты к численности среднего медицинского персонала по количеству коек. Для использования данных коэффициентов необходимо заполнить по всем строкам графу "для субъекта РФ".  В случае если особенности субъекта РФ удовлетворяют описанному условию, то в графу "для субъекта РФ" ставится коэффициент из графы "нормативное значение", если не удовлетворяют - то ставится 1. После заполнения всех строк будет расcчитан общий корректирующий коэффициент для субъекта РФ. Коэффициент применяется к численности среднего медицинского персонала по количеству коек автоматически.</a:t>
          </a:r>
        </a:p>
      </xdr:txBody>
    </xdr:sp>
    <xdr:clientData/>
  </xdr:oneCellAnchor>
  <xdr:oneCellAnchor>
    <xdr:from>
      <xdr:col>0</xdr:col>
      <xdr:colOff>0</xdr:colOff>
      <xdr:row>102</xdr:row>
      <xdr:rowOff>57150</xdr:rowOff>
    </xdr:from>
    <xdr:ext cx="9267825" cy="581025"/>
    <xdr:sp>
      <xdr:nvSpPr>
        <xdr:cNvPr id="2" name="Text Box 2"/>
        <xdr:cNvSpPr txBox="1">
          <a:spLocks noChangeArrowheads="1"/>
        </xdr:cNvSpPr>
      </xdr:nvSpPr>
      <xdr:spPr>
        <a:xfrm>
          <a:off x="0" y="19069050"/>
          <a:ext cx="92678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Должности среднего медицинского персонала параклиники и группы управления  рассчитываются субъектом с учетом потребности и действующих нормативных документов. Результаты расчетов, превышающие укрупненные расчетные коэффициенты, рекомендованные данной методикой, требуют обоснования. Обоснование приложить к расчетам.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59</xdr:row>
      <xdr:rowOff>152400</xdr:rowOff>
    </xdr:from>
    <xdr:ext cx="8791575" cy="990600"/>
    <xdr:sp>
      <xdr:nvSpPr>
        <xdr:cNvPr id="1" name="TextBox 1"/>
        <xdr:cNvSpPr txBox="1">
          <a:spLocks noChangeArrowheads="1"/>
        </xdr:cNvSpPr>
      </xdr:nvSpPr>
      <xdr:spPr>
        <a:xfrm>
          <a:off x="0" y="11020425"/>
          <a:ext cx="87915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Для учета особенностей субъектов РФ были разработаны корректирующие коэффициенты к численности среднего медицинского персонала по количеству мест. Для использования данных коэффициентов необходимо заполнить по всем строкам графу "для субъекта РФ".  В случае если особенности субъекта РФ удовлетворяют описанному условию, то в графу "для субъекта РФ" ставится коэффициент из графы "нормативное значение", если не удовлетворяют - то ставится 1. После заполнения всех строк будет расcчитан общий корректирующий коэффициент для субъекта РФ. Коэффициент применяется к численности среднего медицинского персонала по количеству мест автоматически.</a:t>
          </a:r>
        </a:p>
      </xdr:txBody>
    </xdr:sp>
    <xdr:clientData/>
  </xdr:oneCellAnchor>
  <xdr:oneCellAnchor>
    <xdr:from>
      <xdr:col>0</xdr:col>
      <xdr:colOff>0</xdr:colOff>
      <xdr:row>67</xdr:row>
      <xdr:rowOff>104775</xdr:rowOff>
    </xdr:from>
    <xdr:ext cx="8753475" cy="552450"/>
    <xdr:sp>
      <xdr:nvSpPr>
        <xdr:cNvPr id="2" name="Text Box 2"/>
        <xdr:cNvSpPr txBox="1">
          <a:spLocks noChangeArrowheads="1"/>
        </xdr:cNvSpPr>
      </xdr:nvSpPr>
      <xdr:spPr>
        <a:xfrm>
          <a:off x="0" y="12268200"/>
          <a:ext cx="87534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Должности среднего медицинского персонала параклиники и группы управления  рассчитываются субъектом с учетом потребности и действующих нормативных документов. Результаты расчетов, превышающие укрупненные расчетные коэффициенты, рекомендованные данной методикой, требуют обоснования. Обоснование приложить к расчетам.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6705600" cy="1543050"/>
    <xdr:sp>
      <xdr:nvSpPr>
        <xdr:cNvPr id="1" name="Text Box 1"/>
        <xdr:cNvSpPr txBox="1">
          <a:spLocks noChangeArrowheads="1"/>
        </xdr:cNvSpPr>
      </xdr:nvSpPr>
      <xdr:spPr>
        <a:xfrm>
          <a:off x="19050" y="5886450"/>
          <a:ext cx="67056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Рекомендовано субъектам: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1)  Использовать нормативы ТПГГ, утвержденной в субъекте;
2)  Обосновать полученный дефицит/профицит в среднем медицинском персонале и предоставить перечень мероприятий, направленный на сбалансированность ресурсов и объемов стационарной  помощи населению;
3)* Для обоснования штатного расписания субъекты могут использовать рекомендованные коэффициенты.
     Фактическое значение указывается в соответствии с ф.30 "Сведения о  учреждении здравоохранения" по медицинским организациям и учреждениям (бюджетным, казенным и автономным) муниципального подчинения  и подчинения субъекту РФ.</a:t>
          </a:r>
        </a:p>
      </xdr:txBody>
    </xdr:sp>
    <xdr:clientData/>
  </xdr:oneCellAnchor>
  <xdr:oneCellAnchor>
    <xdr:from>
      <xdr:col>0</xdr:col>
      <xdr:colOff>0</xdr:colOff>
      <xdr:row>33</xdr:row>
      <xdr:rowOff>66675</xdr:rowOff>
    </xdr:from>
    <xdr:ext cx="6696075" cy="1504950"/>
    <xdr:sp>
      <xdr:nvSpPr>
        <xdr:cNvPr id="2" name="TextBox 2"/>
        <xdr:cNvSpPr txBox="1">
          <a:spLocks noChangeArrowheads="1"/>
        </xdr:cNvSpPr>
      </xdr:nvSpPr>
      <xdr:spPr>
        <a:xfrm>
          <a:off x="0" y="7572375"/>
          <a:ext cx="66960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      Для учета возрастных особенностей среднего медицинского персонала, оказывающего медицинскую помощь в стационарных условиях были разработаны корректирующие коэффициенты к численности среднего медицинского персонала, учитывающий долю лиц старше трудоспособного возраста (женщины от 55 лет и старше, мужчины от 60 лет и старше). Для использования данных коэффициентов необходимо заполнить по всем строкам графу "для субъекта РФ".  В случае если особенности субъекта РФ удовлетворяют описанному условию, то в графу "для субъекта РФ" ставится коэффициент из графы "нормативное значение", если не удовлетворяют - то ставится 1. После заполнения всех строк будет расcчитан общий корректирующий коэффициент для субъекта РФ. Коэффициент применяется к численности среднего медицинского персонала автоматически.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workbookViewId="0" topLeftCell="A1">
      <selection activeCell="A3" sqref="A3:H3"/>
    </sheetView>
  </sheetViews>
  <sheetFormatPr defaultColWidth="9.00390625" defaultRowHeight="12.75"/>
  <cols>
    <col min="1" max="1" width="54.00390625" style="183" customWidth="1"/>
    <col min="2" max="2" width="10.375" style="141" customWidth="1"/>
    <col min="3" max="3" width="8.875" style="141" customWidth="1"/>
    <col min="4" max="4" width="9.75390625" style="141" customWidth="1"/>
    <col min="5" max="5" width="13.375" style="141" customWidth="1"/>
    <col min="6" max="6" width="11.625" style="141" customWidth="1"/>
    <col min="7" max="7" width="13.625" style="141" customWidth="1"/>
    <col min="8" max="8" width="14.875" style="141" customWidth="1"/>
    <col min="9" max="9" width="9.75390625" style="141" customWidth="1"/>
    <col min="10" max="16384" width="9.125" style="141" customWidth="1"/>
  </cols>
  <sheetData>
    <row r="1" spans="1:9" ht="15.75">
      <c r="A1" s="137" t="s">
        <v>7</v>
      </c>
      <c r="B1" s="138"/>
      <c r="C1" s="139"/>
      <c r="D1" s="139"/>
      <c r="E1" s="139"/>
      <c r="F1" s="139"/>
      <c r="G1" s="140"/>
      <c r="H1" s="140"/>
      <c r="I1" s="140"/>
    </row>
    <row r="2" spans="1:2" ht="8.25" customHeight="1">
      <c r="A2" s="142"/>
      <c r="B2" s="142"/>
    </row>
    <row r="3" spans="1:9" ht="30.75" customHeight="1">
      <c r="A3" s="279" t="s">
        <v>163</v>
      </c>
      <c r="B3" s="279"/>
      <c r="C3" s="279"/>
      <c r="D3" s="279"/>
      <c r="E3" s="279"/>
      <c r="F3" s="279"/>
      <c r="G3" s="279"/>
      <c r="H3" s="279"/>
      <c r="I3" s="143"/>
    </row>
    <row r="4" spans="1:9" ht="13.5" customHeight="1">
      <c r="A4" s="144" t="s">
        <v>164</v>
      </c>
      <c r="B4" s="272" t="s">
        <v>165</v>
      </c>
      <c r="C4" s="272"/>
      <c r="D4" s="272"/>
      <c r="E4" s="272"/>
      <c r="F4" s="272"/>
      <c r="G4" s="272"/>
      <c r="H4" s="272"/>
      <c r="I4" s="145"/>
    </row>
    <row r="5" spans="1:9" ht="89.25" customHeight="1">
      <c r="A5" s="146"/>
      <c r="B5" s="271" t="s">
        <v>321</v>
      </c>
      <c r="C5" s="271"/>
      <c r="D5" s="271"/>
      <c r="E5" s="271"/>
      <c r="F5" s="271"/>
      <c r="G5" s="271"/>
      <c r="H5" s="271"/>
      <c r="I5" s="145"/>
    </row>
    <row r="6" spans="1:9" ht="12.75" customHeight="1">
      <c r="A6" s="147" t="s">
        <v>166</v>
      </c>
      <c r="B6" s="273"/>
      <c r="C6" s="273"/>
      <c r="D6" s="273"/>
      <c r="E6" s="273"/>
      <c r="F6" s="273"/>
      <c r="G6" s="273"/>
      <c r="H6" s="273"/>
      <c r="I6" s="148"/>
    </row>
    <row r="7" spans="1:9" ht="5.25" customHeight="1">
      <c r="A7" s="149"/>
      <c r="B7" s="140"/>
      <c r="I7" s="140"/>
    </row>
    <row r="8" spans="1:8" ht="15" customHeight="1">
      <c r="A8" s="279" t="s">
        <v>167</v>
      </c>
      <c r="B8" s="279"/>
      <c r="C8" s="279"/>
      <c r="D8" s="279"/>
      <c r="E8" s="262"/>
      <c r="F8" s="262"/>
      <c r="G8" s="262"/>
      <c r="H8" s="262"/>
    </row>
    <row r="9" spans="1:8" ht="13.5" customHeight="1">
      <c r="A9" s="268" t="s">
        <v>168</v>
      </c>
      <c r="B9" s="263" t="s">
        <v>319</v>
      </c>
      <c r="C9" s="264"/>
      <c r="D9" s="265"/>
      <c r="E9" s="140"/>
      <c r="F9" s="140"/>
      <c r="G9" s="140"/>
      <c r="H9" s="140"/>
    </row>
    <row r="10" spans="1:8" ht="24.75" customHeight="1">
      <c r="A10" s="269"/>
      <c r="B10" s="144" t="s">
        <v>169</v>
      </c>
      <c r="C10" s="144" t="s">
        <v>170</v>
      </c>
      <c r="D10" s="144" t="s">
        <v>171</v>
      </c>
      <c r="E10" s="140"/>
      <c r="F10" s="140"/>
      <c r="G10" s="254" t="s">
        <v>347</v>
      </c>
      <c r="H10" s="140"/>
    </row>
    <row r="11" spans="1:8" ht="15" customHeight="1">
      <c r="A11" s="261"/>
      <c r="B11" s="281" t="s">
        <v>172</v>
      </c>
      <c r="C11" s="281"/>
      <c r="D11" s="281"/>
      <c r="E11" s="150"/>
      <c r="F11" s="150"/>
      <c r="G11" s="254" t="s">
        <v>348</v>
      </c>
      <c r="H11" s="150"/>
    </row>
    <row r="12" spans="1:8" ht="14.25" customHeight="1">
      <c r="A12" s="151" t="s">
        <v>173</v>
      </c>
      <c r="B12" s="152"/>
      <c r="C12" s="255">
        <f>IF(G13=0,0,B8/G13)</f>
        <v>0</v>
      </c>
      <c r="D12" s="153" t="s">
        <v>174</v>
      </c>
      <c r="E12" s="140"/>
      <c r="F12" s="140"/>
      <c r="G12" s="140"/>
      <c r="H12" s="140"/>
    </row>
    <row r="13" spans="1:8" ht="14.25" customHeight="1">
      <c r="A13" s="151" t="s">
        <v>175</v>
      </c>
      <c r="B13" s="152"/>
      <c r="C13" s="153" t="s">
        <v>174</v>
      </c>
      <c r="D13" s="154">
        <f>IF(G13=0,0,B13*10000/G13)</f>
        <v>0</v>
      </c>
      <c r="E13" s="140"/>
      <c r="F13" s="272" t="s">
        <v>176</v>
      </c>
      <c r="G13" s="155"/>
      <c r="H13" s="140"/>
    </row>
    <row r="14" spans="1:8" ht="14.25" customHeight="1">
      <c r="A14" s="156" t="s">
        <v>177</v>
      </c>
      <c r="B14" s="153">
        <f>B15+B16</f>
        <v>0</v>
      </c>
      <c r="C14" s="153" t="s">
        <v>174</v>
      </c>
      <c r="D14" s="153" t="s">
        <v>174</v>
      </c>
      <c r="E14" s="140"/>
      <c r="F14" s="272"/>
      <c r="G14" s="157" t="s">
        <v>58</v>
      </c>
      <c r="H14" s="140"/>
    </row>
    <row r="15" spans="1:8" ht="14.25" customHeight="1">
      <c r="A15" s="158" t="s">
        <v>178</v>
      </c>
      <c r="B15" s="152"/>
      <c r="C15" s="153" t="s">
        <v>174</v>
      </c>
      <c r="D15" s="153" t="s">
        <v>174</v>
      </c>
      <c r="E15" s="140"/>
      <c r="F15" s="159"/>
      <c r="G15" s="159"/>
      <c r="H15" s="140"/>
    </row>
    <row r="16" spans="1:8" ht="14.25" customHeight="1">
      <c r="A16" s="158" t="s">
        <v>179</v>
      </c>
      <c r="B16" s="152"/>
      <c r="C16" s="153" t="s">
        <v>174</v>
      </c>
      <c r="D16" s="153" t="s">
        <v>174</v>
      </c>
      <c r="E16" s="140"/>
      <c r="F16" s="140"/>
      <c r="G16" s="140"/>
      <c r="H16" s="140"/>
    </row>
    <row r="17" spans="1:8" ht="14.25" customHeight="1">
      <c r="A17" s="146" t="s">
        <v>180</v>
      </c>
      <c r="B17" s="152"/>
      <c r="C17" s="153" t="s">
        <v>174</v>
      </c>
      <c r="D17" s="154">
        <f>IF(G13=0,0,B17*10000/G13)</f>
        <v>0</v>
      </c>
      <c r="E17" s="140"/>
      <c r="F17" s="140"/>
      <c r="G17" s="140"/>
      <c r="H17" s="140"/>
    </row>
    <row r="18" spans="1:8" ht="14.25" customHeight="1">
      <c r="A18" s="160" t="s">
        <v>181</v>
      </c>
      <c r="B18" s="152"/>
      <c r="C18" s="153" t="s">
        <v>174</v>
      </c>
      <c r="D18" s="154">
        <f>IF(G13=0,0,B18*10000/G13)</f>
        <v>0</v>
      </c>
      <c r="E18" s="140"/>
      <c r="F18" s="140"/>
      <c r="G18" s="140"/>
      <c r="H18" s="140"/>
    </row>
    <row r="19" spans="1:8" ht="15" customHeight="1">
      <c r="A19" s="161" t="s">
        <v>182</v>
      </c>
      <c r="B19" s="162">
        <f>B13+B17+B18</f>
        <v>0</v>
      </c>
      <c r="C19" s="153" t="s">
        <v>174</v>
      </c>
      <c r="D19" s="163">
        <f>D13+D17+D18</f>
        <v>0</v>
      </c>
      <c r="E19" s="164"/>
      <c r="F19" s="164"/>
      <c r="G19" s="164"/>
      <c r="H19" s="164"/>
    </row>
    <row r="20" spans="1:8" ht="12.75" customHeight="1">
      <c r="A20" s="274"/>
      <c r="B20" s="276" t="s">
        <v>183</v>
      </c>
      <c r="C20" s="277"/>
      <c r="D20" s="277"/>
      <c r="E20" s="277"/>
      <c r="F20" s="277"/>
      <c r="G20" s="277"/>
      <c r="H20" s="278"/>
    </row>
    <row r="21" spans="1:8" ht="33.75" customHeight="1">
      <c r="A21" s="274"/>
      <c r="B21" s="263" t="s">
        <v>319</v>
      </c>
      <c r="C21" s="264"/>
      <c r="D21" s="265"/>
      <c r="E21" s="267" t="s">
        <v>184</v>
      </c>
      <c r="F21" s="275" t="s">
        <v>185</v>
      </c>
      <c r="G21" s="275" t="s">
        <v>186</v>
      </c>
      <c r="H21" s="275" t="s">
        <v>333</v>
      </c>
    </row>
    <row r="22" spans="1:8" ht="38.25" customHeight="1">
      <c r="A22" s="274"/>
      <c r="B22" s="165" t="s">
        <v>169</v>
      </c>
      <c r="C22" s="165" t="s">
        <v>170</v>
      </c>
      <c r="D22" s="165" t="s">
        <v>171</v>
      </c>
      <c r="E22" s="267"/>
      <c r="F22" s="275"/>
      <c r="G22" s="275"/>
      <c r="H22" s="275"/>
    </row>
    <row r="23" spans="1:8" ht="14.25" customHeight="1">
      <c r="A23" s="151" t="s">
        <v>187</v>
      </c>
      <c r="B23" s="166">
        <f>C23*G13</f>
        <v>0</v>
      </c>
      <c r="C23" s="167"/>
      <c r="D23" s="158" t="s">
        <v>174</v>
      </c>
      <c r="E23" s="158" t="s">
        <v>174</v>
      </c>
      <c r="F23" s="158" t="s">
        <v>174</v>
      </c>
      <c r="G23" s="158" t="s">
        <v>174</v>
      </c>
      <c r="H23" s="158" t="s">
        <v>174</v>
      </c>
    </row>
    <row r="24" spans="1:8" ht="14.25" customHeight="1">
      <c r="A24" s="151" t="s">
        <v>188</v>
      </c>
      <c r="B24" s="168">
        <f>B14*2*H27*E27</f>
        <v>0</v>
      </c>
      <c r="C24" s="158" t="s">
        <v>174</v>
      </c>
      <c r="D24" s="154">
        <f>IF(G13=0,0,B24*10000/G13)</f>
        <v>0</v>
      </c>
      <c r="E24" s="158" t="s">
        <v>174</v>
      </c>
      <c r="F24" s="158" t="s">
        <v>174</v>
      </c>
      <c r="G24" s="158" t="s">
        <v>174</v>
      </c>
      <c r="H24" s="158" t="s">
        <v>174</v>
      </c>
    </row>
    <row r="25" spans="1:8" ht="14.25" customHeight="1">
      <c r="A25" s="146" t="s">
        <v>189</v>
      </c>
      <c r="B25" s="166">
        <f>B17*F27</f>
        <v>0</v>
      </c>
      <c r="C25" s="158" t="s">
        <v>174</v>
      </c>
      <c r="D25" s="154">
        <f>IF(G13=0,0,B25*10000/G13)</f>
        <v>0</v>
      </c>
      <c r="E25" s="158" t="s">
        <v>174</v>
      </c>
      <c r="F25" s="158" t="s">
        <v>174</v>
      </c>
      <c r="G25" s="158" t="s">
        <v>174</v>
      </c>
      <c r="H25" s="158" t="s">
        <v>174</v>
      </c>
    </row>
    <row r="26" spans="1:8" ht="14.25" customHeight="1">
      <c r="A26" s="160" t="s">
        <v>190</v>
      </c>
      <c r="B26" s="166">
        <f>G27</f>
        <v>0</v>
      </c>
      <c r="C26" s="158" t="s">
        <v>174</v>
      </c>
      <c r="D26" s="154">
        <f>IF(G13=0,0,B26*10000/G13)</f>
        <v>0</v>
      </c>
      <c r="E26" s="158" t="s">
        <v>174</v>
      </c>
      <c r="F26" s="158" t="s">
        <v>174</v>
      </c>
      <c r="G26" s="158" t="s">
        <v>174</v>
      </c>
      <c r="H26" s="158" t="s">
        <v>174</v>
      </c>
    </row>
    <row r="27" spans="1:8" ht="14.25" customHeight="1">
      <c r="A27" s="161" t="s">
        <v>191</v>
      </c>
      <c r="B27" s="169">
        <f>B24+B25+B26</f>
        <v>0</v>
      </c>
      <c r="C27" s="158" t="s">
        <v>174</v>
      </c>
      <c r="D27" s="170">
        <f>D24+D25+D26</f>
        <v>0</v>
      </c>
      <c r="E27" s="171"/>
      <c r="F27" s="171"/>
      <c r="G27" s="171"/>
      <c r="H27" s="171"/>
    </row>
    <row r="28" spans="1:8" ht="15" customHeight="1">
      <c r="A28" s="172" t="s">
        <v>192</v>
      </c>
      <c r="B28" s="173">
        <f>B19-B27</f>
        <v>0</v>
      </c>
      <c r="C28" s="173" t="s">
        <v>174</v>
      </c>
      <c r="D28" s="174">
        <f>D19-D27</f>
        <v>0</v>
      </c>
      <c r="E28" s="175"/>
      <c r="F28" s="175"/>
      <c r="G28" s="175"/>
      <c r="H28" s="175"/>
    </row>
    <row r="29" spans="1:8" ht="15" customHeight="1">
      <c r="A29" s="262" t="s">
        <v>193</v>
      </c>
      <c r="B29" s="262"/>
      <c r="C29" s="262"/>
      <c r="D29" s="262"/>
      <c r="E29" s="262"/>
      <c r="F29" s="262"/>
      <c r="G29" s="262"/>
      <c r="H29" s="262"/>
    </row>
    <row r="30" spans="1:8" ht="15" customHeight="1">
      <c r="A30" s="280"/>
      <c r="B30" s="266" t="s">
        <v>194</v>
      </c>
      <c r="C30" s="266"/>
      <c r="D30" s="266"/>
      <c r="E30" s="266"/>
      <c r="F30" s="266"/>
      <c r="G30" s="266"/>
      <c r="H30" s="266"/>
    </row>
    <row r="31" spans="1:8" ht="15" customHeight="1">
      <c r="A31" s="280"/>
      <c r="B31" s="176"/>
      <c r="C31" s="176" t="s">
        <v>195</v>
      </c>
      <c r="D31" s="158" t="s">
        <v>196</v>
      </c>
      <c r="E31" s="158" t="s">
        <v>197</v>
      </c>
      <c r="F31" s="176" t="s">
        <v>330</v>
      </c>
      <c r="G31" s="176" t="s">
        <v>331</v>
      </c>
      <c r="H31" s="176" t="s">
        <v>332</v>
      </c>
    </row>
    <row r="32" spans="1:8" ht="25.5">
      <c r="A32" s="177" t="s">
        <v>184</v>
      </c>
      <c r="B32" s="178" t="s">
        <v>198</v>
      </c>
      <c r="C32" s="178">
        <v>1</v>
      </c>
      <c r="D32" s="158">
        <v>0.5</v>
      </c>
      <c r="E32" s="158">
        <v>0.25</v>
      </c>
      <c r="F32" s="178" t="s">
        <v>198</v>
      </c>
      <c r="G32" s="178" t="s">
        <v>198</v>
      </c>
      <c r="H32" s="178" t="s">
        <v>198</v>
      </c>
    </row>
    <row r="33" spans="1:8" ht="12.75">
      <c r="A33" s="179" t="s">
        <v>199</v>
      </c>
      <c r="B33" s="178">
        <v>0.3</v>
      </c>
      <c r="C33" s="178" t="s">
        <v>198</v>
      </c>
      <c r="D33" s="178" t="s">
        <v>198</v>
      </c>
      <c r="E33" s="178" t="s">
        <v>198</v>
      </c>
      <c r="F33" s="178" t="s">
        <v>198</v>
      </c>
      <c r="G33" s="178" t="s">
        <v>198</v>
      </c>
      <c r="H33" s="178" t="s">
        <v>198</v>
      </c>
    </row>
    <row r="34" spans="1:8" ht="25.5">
      <c r="A34" s="179" t="s">
        <v>351</v>
      </c>
      <c r="B34" s="178" t="s">
        <v>198</v>
      </c>
      <c r="C34" s="178" t="s">
        <v>198</v>
      </c>
      <c r="D34" s="158" t="s">
        <v>198</v>
      </c>
      <c r="E34" s="158" t="s">
        <v>198</v>
      </c>
      <c r="F34" s="180">
        <v>1</v>
      </c>
      <c r="G34" s="178">
        <v>1.01</v>
      </c>
      <c r="H34" s="178">
        <v>1.02</v>
      </c>
    </row>
    <row r="35" spans="1:8" ht="28.5" customHeight="1">
      <c r="A35" s="282" t="s">
        <v>200</v>
      </c>
      <c r="B35" s="282"/>
      <c r="C35" s="282"/>
      <c r="D35" s="282"/>
      <c r="E35" s="282"/>
      <c r="F35" s="282"/>
      <c r="G35" s="282"/>
      <c r="H35" s="282"/>
    </row>
    <row r="36" spans="1:8" ht="30.75" customHeight="1">
      <c r="A36" s="282" t="s">
        <v>201</v>
      </c>
      <c r="B36" s="282"/>
      <c r="C36" s="282"/>
      <c r="D36" s="282"/>
      <c r="E36" s="282"/>
      <c r="F36" s="282"/>
      <c r="G36" s="282"/>
      <c r="H36" s="282"/>
    </row>
    <row r="37" spans="1:8" ht="29.25" customHeight="1">
      <c r="A37" s="282" t="s">
        <v>202</v>
      </c>
      <c r="B37" s="282"/>
      <c r="C37" s="282"/>
      <c r="D37" s="282"/>
      <c r="E37" s="282"/>
      <c r="F37" s="282"/>
      <c r="G37" s="282"/>
      <c r="H37" s="282"/>
    </row>
    <row r="38" spans="1:8" ht="41.25" customHeight="1">
      <c r="A38" s="283" t="s">
        <v>341</v>
      </c>
      <c r="B38" s="284"/>
      <c r="C38" s="284"/>
      <c r="D38" s="284"/>
      <c r="E38" s="284"/>
      <c r="F38" s="284"/>
      <c r="G38" s="284"/>
      <c r="H38" s="284"/>
    </row>
    <row r="39" spans="1:8" ht="12.75">
      <c r="A39" s="181"/>
      <c r="B39" s="182"/>
      <c r="C39" s="182"/>
      <c r="D39" s="182"/>
      <c r="E39" s="182"/>
      <c r="F39" s="182"/>
      <c r="G39" s="182"/>
      <c r="H39" s="182"/>
    </row>
    <row r="40" spans="1:8" ht="24.75" customHeight="1">
      <c r="A40" s="270" t="s">
        <v>320</v>
      </c>
      <c r="B40" s="270"/>
      <c r="C40" s="270"/>
      <c r="D40" s="270"/>
      <c r="E40" s="270"/>
      <c r="F40" s="270"/>
      <c r="G40" s="270"/>
      <c r="H40" s="270"/>
    </row>
    <row r="42" ht="12.75"/>
    <row r="43" ht="12.75"/>
    <row r="44" ht="12.75"/>
    <row r="47" ht="12.75"/>
    <row r="48" ht="12.75"/>
    <row r="49" ht="12.75"/>
    <row r="50" ht="12.75"/>
    <row r="51" ht="12.75"/>
    <row r="52" ht="12.75"/>
    <row r="53" ht="12.75"/>
  </sheetData>
  <mergeCells count="24">
    <mergeCell ref="A35:H35"/>
    <mergeCell ref="A36:H36"/>
    <mergeCell ref="A37:H37"/>
    <mergeCell ref="A38:H38"/>
    <mergeCell ref="A3:H3"/>
    <mergeCell ref="A30:A31"/>
    <mergeCell ref="B9:D9"/>
    <mergeCell ref="B30:H30"/>
    <mergeCell ref="E21:E22"/>
    <mergeCell ref="A9:A11"/>
    <mergeCell ref="A29:H29"/>
    <mergeCell ref="A8:H8"/>
    <mergeCell ref="B11:D11"/>
    <mergeCell ref="B21:D21"/>
    <mergeCell ref="A40:H40"/>
    <mergeCell ref="B5:H5"/>
    <mergeCell ref="B4:H4"/>
    <mergeCell ref="B6:H6"/>
    <mergeCell ref="A20:A22"/>
    <mergeCell ref="F13:F14"/>
    <mergeCell ref="F21:F22"/>
    <mergeCell ref="G21:G22"/>
    <mergeCell ref="H21:H22"/>
    <mergeCell ref="B20:H20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showZero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2.75"/>
  <cols>
    <col min="1" max="1" width="36.375" style="40" customWidth="1"/>
    <col min="2" max="2" width="10.375" style="40" customWidth="1"/>
    <col min="3" max="3" width="10.00390625" style="40" customWidth="1"/>
    <col min="4" max="4" width="13.375" style="0" customWidth="1"/>
    <col min="6" max="6" width="10.75390625" style="0" customWidth="1"/>
    <col min="7" max="7" width="10.25390625" style="0" customWidth="1"/>
    <col min="8" max="8" width="13.375" style="0" customWidth="1"/>
  </cols>
  <sheetData>
    <row r="1" spans="8:9" ht="14.25">
      <c r="H1" s="285" t="s">
        <v>307</v>
      </c>
      <c r="I1" s="285"/>
    </row>
    <row r="2" spans="1:7" ht="14.25">
      <c r="A2" s="27" t="s">
        <v>7</v>
      </c>
      <c r="B2" s="27"/>
      <c r="C2" s="27"/>
      <c r="D2" s="228"/>
      <c r="E2" s="31"/>
      <c r="F2" s="31"/>
      <c r="G2" s="228"/>
    </row>
    <row r="3" spans="1:7" ht="29.25" customHeight="1">
      <c r="A3" s="45" t="s">
        <v>57</v>
      </c>
      <c r="B3" s="93">
        <f>'C1'!B3</f>
        <v>0</v>
      </c>
      <c r="C3" s="46" t="s">
        <v>58</v>
      </c>
      <c r="D3" s="228"/>
      <c r="E3" s="31"/>
      <c r="F3" s="31"/>
      <c r="G3" s="228"/>
    </row>
    <row r="4" spans="1:10" ht="14.25">
      <c r="A4" s="43"/>
      <c r="B4" s="43"/>
      <c r="C4" s="43"/>
      <c r="D4" s="228"/>
      <c r="E4" s="31"/>
      <c r="F4" s="31"/>
      <c r="G4" s="228"/>
      <c r="J4" s="254" t="s">
        <v>349</v>
      </c>
    </row>
    <row r="5" spans="1:10" ht="14.25">
      <c r="A5" s="328" t="s">
        <v>308</v>
      </c>
      <c r="B5" s="328"/>
      <c r="C5" s="328"/>
      <c r="D5" s="328"/>
      <c r="E5" s="328"/>
      <c r="F5" s="328"/>
      <c r="G5" s="328"/>
      <c r="H5" s="328"/>
      <c r="I5" s="328"/>
      <c r="J5" s="256" t="s">
        <v>348</v>
      </c>
    </row>
    <row r="6" spans="1:9" ht="25.5" customHeight="1">
      <c r="A6" s="290" t="s">
        <v>258</v>
      </c>
      <c r="B6" s="329" t="s">
        <v>79</v>
      </c>
      <c r="C6" s="330"/>
      <c r="D6" s="330"/>
      <c r="E6" s="331"/>
      <c r="F6" s="329" t="s">
        <v>309</v>
      </c>
      <c r="G6" s="330"/>
      <c r="H6" s="330"/>
      <c r="I6" s="331"/>
    </row>
    <row r="7" spans="1:9" ht="63" customHeight="1">
      <c r="A7" s="336"/>
      <c r="B7" s="229" t="s">
        <v>263</v>
      </c>
      <c r="C7" s="230" t="s">
        <v>261</v>
      </c>
      <c r="D7" s="231" t="s">
        <v>310</v>
      </c>
      <c r="E7" s="232" t="s">
        <v>80</v>
      </c>
      <c r="F7" s="229" t="s">
        <v>263</v>
      </c>
      <c r="G7" s="230" t="s">
        <v>261</v>
      </c>
      <c r="H7" s="231" t="s">
        <v>310</v>
      </c>
      <c r="I7" s="232" t="s">
        <v>80</v>
      </c>
    </row>
    <row r="8" spans="1:9" ht="12.7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</row>
    <row r="9" spans="1:9" ht="12.75">
      <c r="A9" s="204" t="s">
        <v>264</v>
      </c>
      <c r="B9" s="233">
        <f>B10+B11</f>
        <v>0</v>
      </c>
      <c r="C9" s="233">
        <f>C10+C11</f>
        <v>0</v>
      </c>
      <c r="D9" s="233">
        <f>D10+D11</f>
        <v>0</v>
      </c>
      <c r="E9" s="35">
        <f aca="true" t="shared" si="0" ref="E9:E40">B9+C9+D9</f>
        <v>0</v>
      </c>
      <c r="F9" s="205">
        <f>IF(B3=0,0,B9*10000/B3)</f>
        <v>0</v>
      </c>
      <c r="G9" s="205">
        <f>IF(B3=0,0,C9*10000/B3)</f>
        <v>0</v>
      </c>
      <c r="H9" s="205">
        <f>IF(B3=0,0,D9*10000/B3)</f>
        <v>0</v>
      </c>
      <c r="I9" s="205">
        <f>IF(B3=0,0,E9*10000/B3)</f>
        <v>0</v>
      </c>
    </row>
    <row r="10" spans="1:9" ht="12.75">
      <c r="A10" s="189" t="s">
        <v>1</v>
      </c>
      <c r="B10" s="234">
        <f>'C2'!D9+'C3'!D9</f>
        <v>0</v>
      </c>
      <c r="C10" s="234">
        <f>'C2'!E9+'C3'!E9</f>
        <v>0</v>
      </c>
      <c r="D10" s="192"/>
      <c r="E10" s="192">
        <f t="shared" si="0"/>
        <v>0</v>
      </c>
      <c r="F10" s="209">
        <f>IF(B$3=0,0,B10*10000/B$3)</f>
        <v>0</v>
      </c>
      <c r="G10" s="209">
        <f>IF(B$3=0,0,C10*10000/B$3)</f>
        <v>0</v>
      </c>
      <c r="H10" s="209">
        <f>IF(B$3=0,0,D10*10000/B$3)</f>
        <v>0</v>
      </c>
      <c r="I10" s="209">
        <f>IF(B$3=0,0,E10*10000/B$3)</f>
        <v>0</v>
      </c>
    </row>
    <row r="11" spans="1:9" ht="12.75">
      <c r="A11" s="189" t="s">
        <v>265</v>
      </c>
      <c r="B11" s="234">
        <f>'C2'!D10</f>
        <v>0</v>
      </c>
      <c r="C11" s="234">
        <f>'C2'!E10</f>
        <v>0</v>
      </c>
      <c r="D11" s="192"/>
      <c r="E11" s="192">
        <f t="shared" si="0"/>
        <v>0</v>
      </c>
      <c r="F11" s="209">
        <f aca="true" t="shared" si="1" ref="F11:F38">IF(B$3=0,0,B11*10000/B$3)</f>
        <v>0</v>
      </c>
      <c r="G11" s="209">
        <f aca="true" t="shared" si="2" ref="G11:G38">IF(B$3=0,0,C11*10000/B$3)</f>
        <v>0</v>
      </c>
      <c r="H11" s="209">
        <f aca="true" t="shared" si="3" ref="H11:H38">IF(B$3=0,0,D11*10000/B$3)</f>
        <v>0</v>
      </c>
      <c r="I11" s="209">
        <f aca="true" t="shared" si="4" ref="I11:I38">IF(B$3=0,0,E11*10000/B$3)</f>
        <v>0</v>
      </c>
    </row>
    <row r="12" spans="1:9" ht="12.75">
      <c r="A12" s="204" t="s">
        <v>266</v>
      </c>
      <c r="B12" s="233">
        <f>'C2'!D11+'C3'!D10</f>
        <v>0</v>
      </c>
      <c r="C12" s="233">
        <f>'C2'!E11+'C3'!E10</f>
        <v>0</v>
      </c>
      <c r="D12" s="35"/>
      <c r="E12" s="35">
        <f t="shared" si="0"/>
        <v>0</v>
      </c>
      <c r="F12" s="209">
        <f t="shared" si="1"/>
        <v>0</v>
      </c>
      <c r="G12" s="209">
        <f t="shared" si="2"/>
        <v>0</v>
      </c>
      <c r="H12" s="209">
        <f t="shared" si="3"/>
        <v>0</v>
      </c>
      <c r="I12" s="209">
        <f t="shared" si="4"/>
        <v>0</v>
      </c>
    </row>
    <row r="13" spans="1:9" ht="12.75">
      <c r="A13" s="204" t="s">
        <v>267</v>
      </c>
      <c r="B13" s="233">
        <f>'C2'!D12+'C3'!D15</f>
        <v>0</v>
      </c>
      <c r="C13" s="233">
        <f>'C2'!E12+'C3'!E15</f>
        <v>0</v>
      </c>
      <c r="D13" s="35"/>
      <c r="E13" s="35">
        <f t="shared" si="0"/>
        <v>0</v>
      </c>
      <c r="F13" s="209">
        <f t="shared" si="1"/>
        <v>0</v>
      </c>
      <c r="G13" s="209">
        <f t="shared" si="2"/>
        <v>0</v>
      </c>
      <c r="H13" s="209">
        <f t="shared" si="3"/>
        <v>0</v>
      </c>
      <c r="I13" s="209">
        <f t="shared" si="4"/>
        <v>0</v>
      </c>
    </row>
    <row r="14" spans="1:9" ht="12.75">
      <c r="A14" s="204" t="s">
        <v>268</v>
      </c>
      <c r="B14" s="233">
        <f>'C2'!D13+'C3'!D14</f>
        <v>0</v>
      </c>
      <c r="C14" s="233">
        <f>'C2'!E13+'C3'!E14</f>
        <v>0</v>
      </c>
      <c r="D14" s="35"/>
      <c r="E14" s="35">
        <f t="shared" si="0"/>
        <v>0</v>
      </c>
      <c r="F14" s="209">
        <f t="shared" si="1"/>
        <v>0</v>
      </c>
      <c r="G14" s="209">
        <f t="shared" si="2"/>
        <v>0</v>
      </c>
      <c r="H14" s="209">
        <f t="shared" si="3"/>
        <v>0</v>
      </c>
      <c r="I14" s="209">
        <f t="shared" si="4"/>
        <v>0</v>
      </c>
    </row>
    <row r="15" spans="1:9" ht="12.75">
      <c r="A15" s="204" t="s">
        <v>269</v>
      </c>
      <c r="B15" s="233">
        <f>'C2'!D13+'C3'!D14</f>
        <v>0</v>
      </c>
      <c r="C15" s="233">
        <f>'C2'!E13+'C3'!E14</f>
        <v>0</v>
      </c>
      <c r="D15" s="35"/>
      <c r="E15" s="35">
        <f t="shared" si="0"/>
        <v>0</v>
      </c>
      <c r="F15" s="209">
        <f t="shared" si="1"/>
        <v>0</v>
      </c>
      <c r="G15" s="209">
        <f t="shared" si="2"/>
        <v>0</v>
      </c>
      <c r="H15" s="209">
        <f t="shared" si="3"/>
        <v>0</v>
      </c>
      <c r="I15" s="209">
        <f t="shared" si="4"/>
        <v>0</v>
      </c>
    </row>
    <row r="16" spans="1:9" ht="12.75">
      <c r="A16" s="204" t="s">
        <v>270</v>
      </c>
      <c r="B16" s="233">
        <f>'C2'!D15+'C3'!D16</f>
        <v>0</v>
      </c>
      <c r="C16" s="233">
        <f>'C2'!E15+'C3'!E16</f>
        <v>0</v>
      </c>
      <c r="D16" s="35"/>
      <c r="E16" s="35">
        <f t="shared" si="0"/>
        <v>0</v>
      </c>
      <c r="F16" s="209">
        <f t="shared" si="1"/>
        <v>0</v>
      </c>
      <c r="G16" s="209">
        <f t="shared" si="2"/>
        <v>0</v>
      </c>
      <c r="H16" s="209">
        <f t="shared" si="3"/>
        <v>0</v>
      </c>
      <c r="I16" s="209">
        <f t="shared" si="4"/>
        <v>0</v>
      </c>
    </row>
    <row r="17" spans="1:9" ht="12.75">
      <c r="A17" s="204" t="s">
        <v>271</v>
      </c>
      <c r="B17" s="233">
        <f>'C2'!D16+'C3'!D17</f>
        <v>0</v>
      </c>
      <c r="C17" s="233">
        <f>'C2'!E16+'C3'!E17</f>
        <v>0</v>
      </c>
      <c r="D17" s="35"/>
      <c r="E17" s="35">
        <f t="shared" si="0"/>
        <v>0</v>
      </c>
      <c r="F17" s="209">
        <f t="shared" si="1"/>
        <v>0</v>
      </c>
      <c r="G17" s="209">
        <f t="shared" si="2"/>
        <v>0</v>
      </c>
      <c r="H17" s="209">
        <f t="shared" si="3"/>
        <v>0</v>
      </c>
      <c r="I17" s="209">
        <f t="shared" si="4"/>
        <v>0</v>
      </c>
    </row>
    <row r="18" spans="1:9" ht="12.75">
      <c r="A18" s="204" t="s">
        <v>13</v>
      </c>
      <c r="B18" s="233">
        <f>'C2'!D17+'C3'!D19</f>
        <v>0</v>
      </c>
      <c r="C18" s="233">
        <f>'C2'!E17+'C3'!E19</f>
        <v>0</v>
      </c>
      <c r="D18" s="35"/>
      <c r="E18" s="35">
        <f t="shared" si="0"/>
        <v>0</v>
      </c>
      <c r="F18" s="209">
        <f t="shared" si="1"/>
        <v>0</v>
      </c>
      <c r="G18" s="209">
        <f t="shared" si="2"/>
        <v>0</v>
      </c>
      <c r="H18" s="209">
        <f t="shared" si="3"/>
        <v>0</v>
      </c>
      <c r="I18" s="209">
        <f t="shared" si="4"/>
        <v>0</v>
      </c>
    </row>
    <row r="19" spans="1:9" ht="12.75">
      <c r="A19" s="204" t="s">
        <v>272</v>
      </c>
      <c r="B19" s="233">
        <f>'C2'!D18+'C3'!D11</f>
        <v>0</v>
      </c>
      <c r="C19" s="233">
        <f>'C2'!E18+'C3'!E11</f>
        <v>0</v>
      </c>
      <c r="D19" s="35"/>
      <c r="E19" s="35">
        <f t="shared" si="0"/>
        <v>0</v>
      </c>
      <c r="F19" s="209">
        <f t="shared" si="1"/>
        <v>0</v>
      </c>
      <c r="G19" s="209">
        <f t="shared" si="2"/>
        <v>0</v>
      </c>
      <c r="H19" s="209">
        <f t="shared" si="3"/>
        <v>0</v>
      </c>
      <c r="I19" s="209">
        <f t="shared" si="4"/>
        <v>0</v>
      </c>
    </row>
    <row r="20" spans="1:9" ht="12.75">
      <c r="A20" s="204" t="s">
        <v>273</v>
      </c>
      <c r="B20" s="233">
        <f>B21+B22+B23</f>
        <v>0</v>
      </c>
      <c r="C20" s="233">
        <f>C21+C22+C23</f>
        <v>0</v>
      </c>
      <c r="D20" s="233">
        <f>D21+D22+D23</f>
        <v>0</v>
      </c>
      <c r="E20" s="35">
        <f t="shared" si="0"/>
        <v>0</v>
      </c>
      <c r="F20" s="209">
        <f t="shared" si="1"/>
        <v>0</v>
      </c>
      <c r="G20" s="209">
        <f t="shared" si="2"/>
        <v>0</v>
      </c>
      <c r="H20" s="209">
        <f t="shared" si="3"/>
        <v>0</v>
      </c>
      <c r="I20" s="209">
        <f t="shared" si="4"/>
        <v>0</v>
      </c>
    </row>
    <row r="21" spans="1:9" ht="12.75">
      <c r="A21" s="189" t="s">
        <v>117</v>
      </c>
      <c r="B21" s="235">
        <f>'C2'!D20+'C3'!D13</f>
        <v>0</v>
      </c>
      <c r="C21" s="235">
        <f>'C2'!E20+'C3'!E13</f>
        <v>0</v>
      </c>
      <c r="D21" s="192"/>
      <c r="E21" s="192">
        <f t="shared" si="0"/>
        <v>0</v>
      </c>
      <c r="F21" s="209">
        <f t="shared" si="1"/>
        <v>0</v>
      </c>
      <c r="G21" s="209">
        <f t="shared" si="2"/>
        <v>0</v>
      </c>
      <c r="H21" s="209">
        <f t="shared" si="3"/>
        <v>0</v>
      </c>
      <c r="I21" s="209">
        <f t="shared" si="4"/>
        <v>0</v>
      </c>
    </row>
    <row r="22" spans="1:9" ht="12.75">
      <c r="A22" s="189" t="s">
        <v>274</v>
      </c>
      <c r="B22" s="236">
        <f>'C2'!D21</f>
        <v>0</v>
      </c>
      <c r="C22" s="236">
        <f>'C2'!E21</f>
        <v>0</v>
      </c>
      <c r="D22" s="192"/>
      <c r="E22" s="192">
        <f t="shared" si="0"/>
        <v>0</v>
      </c>
      <c r="F22" s="209">
        <f t="shared" si="1"/>
        <v>0</v>
      </c>
      <c r="G22" s="209">
        <f t="shared" si="2"/>
        <v>0</v>
      </c>
      <c r="H22" s="209">
        <f t="shared" si="3"/>
        <v>0</v>
      </c>
      <c r="I22" s="209">
        <f t="shared" si="4"/>
        <v>0</v>
      </c>
    </row>
    <row r="23" spans="1:9" ht="12.75">
      <c r="A23" s="189" t="s">
        <v>123</v>
      </c>
      <c r="B23" s="236">
        <f>'C2'!D22</f>
        <v>0</v>
      </c>
      <c r="C23" s="192">
        <f>'C2'!E22</f>
        <v>0</v>
      </c>
      <c r="D23" s="192"/>
      <c r="E23" s="192">
        <f t="shared" si="0"/>
        <v>0</v>
      </c>
      <c r="F23" s="209">
        <f t="shared" si="1"/>
        <v>0</v>
      </c>
      <c r="G23" s="209">
        <f t="shared" si="2"/>
        <v>0</v>
      </c>
      <c r="H23" s="209">
        <f t="shared" si="3"/>
        <v>0</v>
      </c>
      <c r="I23" s="209">
        <f t="shared" si="4"/>
        <v>0</v>
      </c>
    </row>
    <row r="24" spans="1:9" ht="14.25" customHeight="1">
      <c r="A24" s="204" t="s">
        <v>224</v>
      </c>
      <c r="B24" s="237">
        <f>'C2'!D23</f>
        <v>0</v>
      </c>
      <c r="C24" s="237">
        <f>'C2'!E23</f>
        <v>0</v>
      </c>
      <c r="D24" s="35"/>
      <c r="E24" s="35">
        <f t="shared" si="0"/>
        <v>0</v>
      </c>
      <c r="F24" s="209">
        <f t="shared" si="1"/>
        <v>0</v>
      </c>
      <c r="G24" s="209">
        <f t="shared" si="2"/>
        <v>0</v>
      </c>
      <c r="H24" s="209">
        <f t="shared" si="3"/>
        <v>0</v>
      </c>
      <c r="I24" s="209">
        <f t="shared" si="4"/>
        <v>0</v>
      </c>
    </row>
    <row r="25" spans="1:9" ht="12.75">
      <c r="A25" s="204" t="s">
        <v>275</v>
      </c>
      <c r="B25" s="237">
        <f>'C2'!D24+'C3'!D25</f>
        <v>0</v>
      </c>
      <c r="C25" s="237">
        <f>'C2'!E24+'C3'!E25</f>
        <v>0</v>
      </c>
      <c r="D25" s="35"/>
      <c r="E25" s="35">
        <f t="shared" si="0"/>
        <v>0</v>
      </c>
      <c r="F25" s="209">
        <f t="shared" si="1"/>
        <v>0</v>
      </c>
      <c r="G25" s="209">
        <f t="shared" si="2"/>
        <v>0</v>
      </c>
      <c r="H25" s="209">
        <f t="shared" si="3"/>
        <v>0</v>
      </c>
      <c r="I25" s="209">
        <f t="shared" si="4"/>
        <v>0</v>
      </c>
    </row>
    <row r="26" spans="1:9" ht="12.75">
      <c r="A26" s="204" t="s">
        <v>276</v>
      </c>
      <c r="B26" s="237">
        <f>'C2'!D25+'C3'!D26</f>
        <v>0</v>
      </c>
      <c r="C26" s="237">
        <f>'C2'!E25+'C3'!E26</f>
        <v>0</v>
      </c>
      <c r="D26" s="35"/>
      <c r="E26" s="35">
        <f t="shared" si="0"/>
        <v>0</v>
      </c>
      <c r="F26" s="209">
        <f t="shared" si="1"/>
        <v>0</v>
      </c>
      <c r="G26" s="209">
        <f t="shared" si="2"/>
        <v>0</v>
      </c>
      <c r="H26" s="209">
        <f t="shared" si="3"/>
        <v>0</v>
      </c>
      <c r="I26" s="209">
        <f t="shared" si="4"/>
        <v>0</v>
      </c>
    </row>
    <row r="27" spans="1:9" ht="12.75">
      <c r="A27" s="204" t="s">
        <v>277</v>
      </c>
      <c r="B27" s="237">
        <f>'C2'!D26+'C3'!D31</f>
        <v>0</v>
      </c>
      <c r="C27" s="237">
        <f>'C2'!E26+'C3'!E31</f>
        <v>0</v>
      </c>
      <c r="D27" s="35"/>
      <c r="E27" s="35">
        <f t="shared" si="0"/>
        <v>0</v>
      </c>
      <c r="F27" s="209">
        <f t="shared" si="1"/>
        <v>0</v>
      </c>
      <c r="G27" s="209">
        <f t="shared" si="2"/>
        <v>0</v>
      </c>
      <c r="H27" s="209">
        <f t="shared" si="3"/>
        <v>0</v>
      </c>
      <c r="I27" s="209">
        <f t="shared" si="4"/>
        <v>0</v>
      </c>
    </row>
    <row r="28" spans="1:9" ht="12.75">
      <c r="A28" s="204" t="s">
        <v>278</v>
      </c>
      <c r="B28" s="237">
        <f>'C2'!D27+'C3'!D27</f>
        <v>0</v>
      </c>
      <c r="C28" s="237">
        <f>'C2'!E27+'C3'!E27</f>
        <v>0</v>
      </c>
      <c r="D28" s="35"/>
      <c r="E28" s="35">
        <f t="shared" si="0"/>
        <v>0</v>
      </c>
      <c r="F28" s="209">
        <f t="shared" si="1"/>
        <v>0</v>
      </c>
      <c r="G28" s="209">
        <f t="shared" si="2"/>
        <v>0</v>
      </c>
      <c r="H28" s="209">
        <f t="shared" si="3"/>
        <v>0</v>
      </c>
      <c r="I28" s="209">
        <f t="shared" si="4"/>
        <v>0</v>
      </c>
    </row>
    <row r="29" spans="1:9" ht="12.75">
      <c r="A29" s="204" t="s">
        <v>229</v>
      </c>
      <c r="B29" s="237">
        <f>'C2'!D28</f>
        <v>0</v>
      </c>
      <c r="C29" s="237">
        <f>'C2'!E28</f>
        <v>0</v>
      </c>
      <c r="D29" s="35"/>
      <c r="E29" s="35">
        <f t="shared" si="0"/>
        <v>0</v>
      </c>
      <c r="F29" s="209">
        <f t="shared" si="1"/>
        <v>0</v>
      </c>
      <c r="G29" s="209">
        <f t="shared" si="2"/>
        <v>0</v>
      </c>
      <c r="H29" s="209">
        <f t="shared" si="3"/>
        <v>0</v>
      </c>
      <c r="I29" s="209">
        <f t="shared" si="4"/>
        <v>0</v>
      </c>
    </row>
    <row r="30" spans="1:9" ht="12.75">
      <c r="A30" s="204" t="s">
        <v>279</v>
      </c>
      <c r="B30" s="237">
        <f>'C2'!D29+'C3'!D30</f>
        <v>0</v>
      </c>
      <c r="C30" s="237">
        <f>'C2'!E29+'C3'!E30</f>
        <v>0</v>
      </c>
      <c r="D30" s="35"/>
      <c r="E30" s="35">
        <f t="shared" si="0"/>
        <v>0</v>
      </c>
      <c r="F30" s="209">
        <f t="shared" si="1"/>
        <v>0</v>
      </c>
      <c r="G30" s="209">
        <f t="shared" si="2"/>
        <v>0</v>
      </c>
      <c r="H30" s="209">
        <f t="shared" si="3"/>
        <v>0</v>
      </c>
      <c r="I30" s="209">
        <f t="shared" si="4"/>
        <v>0</v>
      </c>
    </row>
    <row r="31" spans="1:9" ht="12.75">
      <c r="A31" s="204" t="s">
        <v>280</v>
      </c>
      <c r="B31" s="237">
        <f>'C2'!D30</f>
        <v>0</v>
      </c>
      <c r="C31" s="237">
        <f>'C2'!E30</f>
        <v>0</v>
      </c>
      <c r="D31" s="35"/>
      <c r="E31" s="35">
        <f t="shared" si="0"/>
        <v>0</v>
      </c>
      <c r="F31" s="209">
        <f t="shared" si="1"/>
        <v>0</v>
      </c>
      <c r="G31" s="209">
        <f t="shared" si="2"/>
        <v>0</v>
      </c>
      <c r="H31" s="209">
        <f t="shared" si="3"/>
        <v>0</v>
      </c>
      <c r="I31" s="209">
        <f t="shared" si="4"/>
        <v>0</v>
      </c>
    </row>
    <row r="32" spans="1:9" ht="12.75">
      <c r="A32" s="204" t="s">
        <v>281</v>
      </c>
      <c r="B32" s="237">
        <f>'C2'!D31</f>
        <v>0</v>
      </c>
      <c r="C32" s="237">
        <f>'C2'!E31</f>
        <v>0</v>
      </c>
      <c r="D32" s="35"/>
      <c r="E32" s="35">
        <f t="shared" si="0"/>
        <v>0</v>
      </c>
      <c r="F32" s="209">
        <f t="shared" si="1"/>
        <v>0</v>
      </c>
      <c r="G32" s="209">
        <f t="shared" si="2"/>
        <v>0</v>
      </c>
      <c r="H32" s="209">
        <f t="shared" si="3"/>
        <v>0</v>
      </c>
      <c r="I32" s="209">
        <f t="shared" si="4"/>
        <v>0</v>
      </c>
    </row>
    <row r="33" spans="1:9" ht="12.75">
      <c r="A33" s="204" t="s">
        <v>282</v>
      </c>
      <c r="B33" s="237">
        <f>'C2'!D32</f>
        <v>0</v>
      </c>
      <c r="C33" s="237">
        <f>'C2'!E32</f>
        <v>0</v>
      </c>
      <c r="D33" s="35"/>
      <c r="E33" s="35">
        <f t="shared" si="0"/>
        <v>0</v>
      </c>
      <c r="F33" s="209">
        <f t="shared" si="1"/>
        <v>0</v>
      </c>
      <c r="G33" s="209">
        <f t="shared" si="2"/>
        <v>0</v>
      </c>
      <c r="H33" s="209">
        <f t="shared" si="3"/>
        <v>0</v>
      </c>
      <c r="I33" s="209">
        <f t="shared" si="4"/>
        <v>0</v>
      </c>
    </row>
    <row r="34" spans="1:9" ht="12.75">
      <c r="A34" s="204" t="s">
        <v>283</v>
      </c>
      <c r="B34" s="237">
        <f>'C2'!D33+'C3'!D24</f>
        <v>0</v>
      </c>
      <c r="C34" s="237">
        <f>'C2'!E33+'C3'!E24</f>
        <v>0</v>
      </c>
      <c r="D34" s="35"/>
      <c r="E34" s="35">
        <f t="shared" si="0"/>
        <v>0</v>
      </c>
      <c r="F34" s="209">
        <f t="shared" si="1"/>
        <v>0</v>
      </c>
      <c r="G34" s="209">
        <f t="shared" si="2"/>
        <v>0</v>
      </c>
      <c r="H34" s="209">
        <f t="shared" si="3"/>
        <v>0</v>
      </c>
      <c r="I34" s="209">
        <f t="shared" si="4"/>
        <v>0</v>
      </c>
    </row>
    <row r="35" spans="1:9" ht="12.75">
      <c r="A35" s="204" t="s">
        <v>284</v>
      </c>
      <c r="B35" s="237">
        <f>'C2'!D34+'C3'!D23</f>
        <v>0</v>
      </c>
      <c r="C35" s="237">
        <f>'C2'!E34+'C3'!E23</f>
        <v>0</v>
      </c>
      <c r="D35" s="35"/>
      <c r="E35" s="35">
        <f t="shared" si="0"/>
        <v>0</v>
      </c>
      <c r="F35" s="209">
        <f t="shared" si="1"/>
        <v>0</v>
      </c>
      <c r="G35" s="209">
        <f t="shared" si="2"/>
        <v>0</v>
      </c>
      <c r="H35" s="209">
        <f t="shared" si="3"/>
        <v>0</v>
      </c>
      <c r="I35" s="209">
        <f t="shared" si="4"/>
        <v>0</v>
      </c>
    </row>
    <row r="36" spans="1:9" ht="12.75">
      <c r="A36" s="204" t="s">
        <v>285</v>
      </c>
      <c r="B36" s="237">
        <f>B37+B38</f>
        <v>0</v>
      </c>
      <c r="C36" s="237">
        <f>C37+C38</f>
        <v>0</v>
      </c>
      <c r="D36" s="237">
        <f>D37+D38</f>
        <v>0</v>
      </c>
      <c r="E36" s="35">
        <f t="shared" si="0"/>
        <v>0</v>
      </c>
      <c r="F36" s="209">
        <f t="shared" si="1"/>
        <v>0</v>
      </c>
      <c r="G36" s="209">
        <f t="shared" si="2"/>
        <v>0</v>
      </c>
      <c r="H36" s="209">
        <f t="shared" si="3"/>
        <v>0</v>
      </c>
      <c r="I36" s="209">
        <f t="shared" si="4"/>
        <v>0</v>
      </c>
    </row>
    <row r="37" spans="1:9" ht="12.75">
      <c r="A37" s="189" t="s">
        <v>128</v>
      </c>
      <c r="B37" s="235">
        <f>'C2'!D36+'C3'!D28</f>
        <v>0</v>
      </c>
      <c r="C37" s="235">
        <f>'C2'!E36+'C3'!E28</f>
        <v>0</v>
      </c>
      <c r="D37" s="192"/>
      <c r="E37" s="192">
        <f t="shared" si="0"/>
        <v>0</v>
      </c>
      <c r="F37" s="209">
        <f t="shared" si="1"/>
        <v>0</v>
      </c>
      <c r="G37" s="209">
        <f t="shared" si="2"/>
        <v>0</v>
      </c>
      <c r="H37" s="209">
        <f t="shared" si="3"/>
        <v>0</v>
      </c>
      <c r="I37" s="209">
        <f t="shared" si="4"/>
        <v>0</v>
      </c>
    </row>
    <row r="38" spans="1:9" ht="12.75">
      <c r="A38" s="189" t="s">
        <v>286</v>
      </c>
      <c r="B38" s="236">
        <f>'C2'!D37+'C3'!D29</f>
        <v>0</v>
      </c>
      <c r="C38" s="236">
        <f>'C2'!E37+'C3'!E29</f>
        <v>0</v>
      </c>
      <c r="D38" s="192"/>
      <c r="E38" s="192">
        <f t="shared" si="0"/>
        <v>0</v>
      </c>
      <c r="F38" s="209">
        <f t="shared" si="1"/>
        <v>0</v>
      </c>
      <c r="G38" s="209">
        <f t="shared" si="2"/>
        <v>0</v>
      </c>
      <c r="H38" s="209">
        <f t="shared" si="3"/>
        <v>0</v>
      </c>
      <c r="I38" s="209">
        <f t="shared" si="4"/>
        <v>0</v>
      </c>
    </row>
    <row r="39" spans="1:9" ht="12.75">
      <c r="A39" s="204" t="s">
        <v>287</v>
      </c>
      <c r="B39" s="237">
        <f>'C2'!D38+'C3'!D35</f>
        <v>0</v>
      </c>
      <c r="C39" s="237">
        <f>'C2'!E38+'C3'!E35</f>
        <v>0</v>
      </c>
      <c r="D39" s="35"/>
      <c r="E39" s="35">
        <f t="shared" si="0"/>
        <v>0</v>
      </c>
      <c r="F39" s="209">
        <f>IF(B$3=0,0,B39*10000/B$3)</f>
        <v>0</v>
      </c>
      <c r="G39" s="209">
        <f>IF(B$3=0,0,C39*10000/B$3)</f>
        <v>0</v>
      </c>
      <c r="H39" s="209">
        <f>IF(B$3=0,0,D39*10000/B$3)</f>
        <v>0</v>
      </c>
      <c r="I39" s="209">
        <f>IF(B$3=0,0,E39*10000/B$3)</f>
        <v>0</v>
      </c>
    </row>
    <row r="40" spans="1:9" ht="12.75">
      <c r="A40" s="204" t="s">
        <v>288</v>
      </c>
      <c r="B40" s="237">
        <f>'C2'!D39+'C3'!D37</f>
        <v>0</v>
      </c>
      <c r="C40" s="237">
        <f>'C2'!E39+'C3'!E37</f>
        <v>0</v>
      </c>
      <c r="D40" s="35"/>
      <c r="E40" s="35">
        <f t="shared" si="0"/>
        <v>0</v>
      </c>
      <c r="F40" s="209">
        <f aca="true" t="shared" si="5" ref="F40:F60">IF(B$3=0,0,B40*10000/B$3)</f>
        <v>0</v>
      </c>
      <c r="G40" s="209">
        <f aca="true" t="shared" si="6" ref="G40:G60">IF(B$3=0,0,C40*10000/B$3)</f>
        <v>0</v>
      </c>
      <c r="H40" s="209">
        <f aca="true" t="shared" si="7" ref="H40:H60">IF(B$3=0,0,D40*10000/B$3)</f>
        <v>0</v>
      </c>
      <c r="I40" s="209">
        <f aca="true" t="shared" si="8" ref="I40:I60">IF(B$3=0,0,E40*10000/B$3)</f>
        <v>0</v>
      </c>
    </row>
    <row r="41" spans="1:9" ht="12.75">
      <c r="A41" s="204" t="s">
        <v>20</v>
      </c>
      <c r="B41" s="237">
        <f>'C2'!D40+'C3'!D38</f>
        <v>0</v>
      </c>
      <c r="C41" s="237">
        <f>'C2'!E40+'C3'!E38</f>
        <v>0</v>
      </c>
      <c r="D41" s="35"/>
      <c r="E41" s="35">
        <f aca="true" t="shared" si="9" ref="E41:E60">B41+C41+D41</f>
        <v>0</v>
      </c>
      <c r="F41" s="209">
        <f t="shared" si="5"/>
        <v>0</v>
      </c>
      <c r="G41" s="209">
        <f t="shared" si="6"/>
        <v>0</v>
      </c>
      <c r="H41" s="209">
        <f t="shared" si="7"/>
        <v>0</v>
      </c>
      <c r="I41" s="209">
        <f t="shared" si="8"/>
        <v>0</v>
      </c>
    </row>
    <row r="42" spans="1:9" ht="12.75">
      <c r="A42" s="204" t="s">
        <v>14</v>
      </c>
      <c r="B42" s="237">
        <f>'C2'!D41+'C3'!D20</f>
        <v>0</v>
      </c>
      <c r="C42" s="237">
        <f>'C2'!E41+'C3'!E20</f>
        <v>0</v>
      </c>
      <c r="D42" s="35"/>
      <c r="E42" s="35">
        <f t="shared" si="9"/>
        <v>0</v>
      </c>
      <c r="F42" s="209">
        <f t="shared" si="5"/>
        <v>0</v>
      </c>
      <c r="G42" s="209">
        <f t="shared" si="6"/>
        <v>0</v>
      </c>
      <c r="H42" s="209">
        <f t="shared" si="7"/>
        <v>0</v>
      </c>
      <c r="I42" s="209">
        <f t="shared" si="8"/>
        <v>0</v>
      </c>
    </row>
    <row r="43" spans="1:9" ht="12.75">
      <c r="A43" s="204" t="s">
        <v>289</v>
      </c>
      <c r="B43" s="237">
        <f>B44+B45</f>
        <v>0</v>
      </c>
      <c r="C43" s="237">
        <f>C44+C45</f>
        <v>0</v>
      </c>
      <c r="D43" s="237">
        <f>D44+D45</f>
        <v>0</v>
      </c>
      <c r="E43" s="35">
        <f t="shared" si="9"/>
        <v>0</v>
      </c>
      <c r="F43" s="209">
        <f t="shared" si="5"/>
        <v>0</v>
      </c>
      <c r="G43" s="209">
        <f t="shared" si="6"/>
        <v>0</v>
      </c>
      <c r="H43" s="209">
        <f t="shared" si="7"/>
        <v>0</v>
      </c>
      <c r="I43" s="209">
        <f t="shared" si="8"/>
        <v>0</v>
      </c>
    </row>
    <row r="44" spans="1:9" ht="12.75">
      <c r="A44" s="189" t="s">
        <v>290</v>
      </c>
      <c r="B44" s="238">
        <f>'C2'!D43+'C3'!D39</f>
        <v>0</v>
      </c>
      <c r="C44" s="238">
        <f>'C2'!E43+'C3'!E39</f>
        <v>0</v>
      </c>
      <c r="D44" s="191"/>
      <c r="E44" s="35">
        <f t="shared" si="9"/>
        <v>0</v>
      </c>
      <c r="F44" s="209">
        <f t="shared" si="5"/>
        <v>0</v>
      </c>
      <c r="G44" s="209">
        <f t="shared" si="6"/>
        <v>0</v>
      </c>
      <c r="H44" s="209">
        <f t="shared" si="7"/>
        <v>0</v>
      </c>
      <c r="I44" s="209">
        <f t="shared" si="8"/>
        <v>0</v>
      </c>
    </row>
    <row r="45" spans="1:9" ht="12.75">
      <c r="A45" s="189" t="s">
        <v>291</v>
      </c>
      <c r="B45" s="239">
        <f>'C2'!D44+'C3'!D43</f>
        <v>0</v>
      </c>
      <c r="C45" s="239">
        <f>'C2'!E44+'C3'!E43</f>
        <v>0</v>
      </c>
      <c r="D45" s="191"/>
      <c r="E45" s="35">
        <f t="shared" si="9"/>
        <v>0</v>
      </c>
      <c r="F45" s="209">
        <f t="shared" si="5"/>
        <v>0</v>
      </c>
      <c r="G45" s="209">
        <f t="shared" si="6"/>
        <v>0</v>
      </c>
      <c r="H45" s="209">
        <f t="shared" si="7"/>
        <v>0</v>
      </c>
      <c r="I45" s="209">
        <f t="shared" si="8"/>
        <v>0</v>
      </c>
    </row>
    <row r="46" spans="1:9" ht="12.75">
      <c r="A46" s="204" t="s">
        <v>246</v>
      </c>
      <c r="B46" s="237">
        <f>'C2'!D45+'C3'!D21</f>
        <v>0</v>
      </c>
      <c r="C46" s="237">
        <f>'C2'!E45+'C3'!E21</f>
        <v>0</v>
      </c>
      <c r="D46" s="35"/>
      <c r="E46" s="35">
        <f t="shared" si="9"/>
        <v>0</v>
      </c>
      <c r="F46" s="209">
        <f t="shared" si="5"/>
        <v>0</v>
      </c>
      <c r="G46" s="209">
        <f t="shared" si="6"/>
        <v>0</v>
      </c>
      <c r="H46" s="209">
        <f t="shared" si="7"/>
        <v>0</v>
      </c>
      <c r="I46" s="209">
        <f t="shared" si="8"/>
        <v>0</v>
      </c>
    </row>
    <row r="47" spans="1:9" ht="12.75">
      <c r="A47" s="204" t="s">
        <v>247</v>
      </c>
      <c r="B47" s="237">
        <f>'C2'!D46+'C3'!D33</f>
        <v>0</v>
      </c>
      <c r="C47" s="237">
        <f>'C2'!E46+'C3'!E33</f>
        <v>0</v>
      </c>
      <c r="D47" s="35"/>
      <c r="E47" s="35">
        <f t="shared" si="9"/>
        <v>0</v>
      </c>
      <c r="F47" s="209">
        <f t="shared" si="5"/>
        <v>0</v>
      </c>
      <c r="G47" s="209">
        <f t="shared" si="6"/>
        <v>0</v>
      </c>
      <c r="H47" s="209">
        <f t="shared" si="7"/>
        <v>0</v>
      </c>
      <c r="I47" s="209">
        <f t="shared" si="8"/>
        <v>0</v>
      </c>
    </row>
    <row r="48" spans="1:9" ht="12.75">
      <c r="A48" s="204" t="s">
        <v>248</v>
      </c>
      <c r="B48" s="237">
        <f>'C2'!D47+'C3'!D34</f>
        <v>0</v>
      </c>
      <c r="C48" s="237">
        <f>'C2'!E47+'C3'!E34</f>
        <v>0</v>
      </c>
      <c r="D48" s="35"/>
      <c r="E48" s="35">
        <f t="shared" si="9"/>
        <v>0</v>
      </c>
      <c r="F48" s="209">
        <f t="shared" si="5"/>
        <v>0</v>
      </c>
      <c r="G48" s="209">
        <f t="shared" si="6"/>
        <v>0</v>
      </c>
      <c r="H48" s="209">
        <f t="shared" si="7"/>
        <v>0</v>
      </c>
      <c r="I48" s="209">
        <f t="shared" si="8"/>
        <v>0</v>
      </c>
    </row>
    <row r="49" spans="1:9" ht="12.75">
      <c r="A49" s="204" t="s">
        <v>249</v>
      </c>
      <c r="B49" s="237">
        <f>'C2'!D48+'C3'!D36</f>
        <v>0</v>
      </c>
      <c r="C49" s="237">
        <f>'C2'!E48+'C3'!E36</f>
        <v>0</v>
      </c>
      <c r="D49" s="35"/>
      <c r="E49" s="35">
        <f t="shared" si="9"/>
        <v>0</v>
      </c>
      <c r="F49" s="209">
        <f t="shared" si="5"/>
        <v>0</v>
      </c>
      <c r="G49" s="209">
        <f t="shared" si="6"/>
        <v>0</v>
      </c>
      <c r="H49" s="209">
        <f t="shared" si="7"/>
        <v>0</v>
      </c>
      <c r="I49" s="209">
        <f t="shared" si="8"/>
        <v>0</v>
      </c>
    </row>
    <row r="50" spans="1:9" ht="12.75">
      <c r="A50" s="204" t="s">
        <v>138</v>
      </c>
      <c r="B50" s="237">
        <f>'C2'!D49+'C3'!D40</f>
        <v>0</v>
      </c>
      <c r="C50" s="237">
        <f>'C2'!E49+'C3'!E40</f>
        <v>0</v>
      </c>
      <c r="D50" s="35"/>
      <c r="E50" s="35">
        <f t="shared" si="9"/>
        <v>0</v>
      </c>
      <c r="F50" s="209">
        <f t="shared" si="5"/>
        <v>0</v>
      </c>
      <c r="G50" s="209">
        <f t="shared" si="6"/>
        <v>0</v>
      </c>
      <c r="H50" s="209">
        <f t="shared" si="7"/>
        <v>0</v>
      </c>
      <c r="I50" s="209">
        <f t="shared" si="8"/>
        <v>0</v>
      </c>
    </row>
    <row r="51" spans="1:9" ht="12.75">
      <c r="A51" s="204" t="s">
        <v>23</v>
      </c>
      <c r="B51" s="237">
        <f>'C2'!D50+'C3'!D41</f>
        <v>0</v>
      </c>
      <c r="C51" s="237">
        <f>'C2'!E50+'C3'!E41</f>
        <v>0</v>
      </c>
      <c r="D51" s="35"/>
      <c r="E51" s="35">
        <f t="shared" si="9"/>
        <v>0</v>
      </c>
      <c r="F51" s="209">
        <f t="shared" si="5"/>
        <v>0</v>
      </c>
      <c r="G51" s="209">
        <f t="shared" si="6"/>
        <v>0</v>
      </c>
      <c r="H51" s="209">
        <f t="shared" si="7"/>
        <v>0</v>
      </c>
      <c r="I51" s="209">
        <f t="shared" si="8"/>
        <v>0</v>
      </c>
    </row>
    <row r="52" spans="1:9" ht="12.75">
      <c r="A52" s="204" t="s">
        <v>293</v>
      </c>
      <c r="B52" s="237">
        <f>'C2'!D51+'C3'!D42</f>
        <v>0</v>
      </c>
      <c r="C52" s="237">
        <f>'C2'!E51+'C3'!E42</f>
        <v>0</v>
      </c>
      <c r="D52" s="35"/>
      <c r="E52" s="35">
        <f t="shared" si="9"/>
        <v>0</v>
      </c>
      <c r="F52" s="209">
        <f t="shared" si="5"/>
        <v>0</v>
      </c>
      <c r="G52" s="209">
        <f t="shared" si="6"/>
        <v>0</v>
      </c>
      <c r="H52" s="209">
        <f t="shared" si="7"/>
        <v>0</v>
      </c>
      <c r="I52" s="209">
        <f t="shared" si="8"/>
        <v>0</v>
      </c>
    </row>
    <row r="53" spans="1:9" ht="12.75">
      <c r="A53" s="204" t="s">
        <v>3</v>
      </c>
      <c r="B53" s="239">
        <f>B54+B55+B56</f>
        <v>0</v>
      </c>
      <c r="C53" s="239">
        <f>C54+C55+C56</f>
        <v>0</v>
      </c>
      <c r="D53" s="191"/>
      <c r="E53" s="191">
        <f t="shared" si="9"/>
        <v>0</v>
      </c>
      <c r="F53" s="209">
        <f t="shared" si="5"/>
        <v>0</v>
      </c>
      <c r="G53" s="209">
        <f t="shared" si="6"/>
        <v>0</v>
      </c>
      <c r="H53" s="209">
        <f t="shared" si="7"/>
        <v>0</v>
      </c>
      <c r="I53" s="209">
        <f t="shared" si="8"/>
        <v>0</v>
      </c>
    </row>
    <row r="54" spans="1:9" ht="12.75">
      <c r="A54" s="189" t="s">
        <v>253</v>
      </c>
      <c r="B54" s="239">
        <f>'C2'!D53</f>
        <v>0</v>
      </c>
      <c r="C54" s="239">
        <f>'C2'!E53</f>
        <v>0</v>
      </c>
      <c r="D54" s="191"/>
      <c r="E54" s="191">
        <f t="shared" si="9"/>
        <v>0</v>
      </c>
      <c r="F54" s="209">
        <f t="shared" si="5"/>
        <v>0</v>
      </c>
      <c r="G54" s="209">
        <f t="shared" si="6"/>
        <v>0</v>
      </c>
      <c r="H54" s="209">
        <f t="shared" si="7"/>
        <v>0</v>
      </c>
      <c r="I54" s="209">
        <f t="shared" si="8"/>
        <v>0</v>
      </c>
    </row>
    <row r="55" spans="1:9" ht="12.75">
      <c r="A55" s="189" t="s">
        <v>156</v>
      </c>
      <c r="B55" s="239">
        <f>'C2'!D54+'C3'!D44</f>
        <v>0</v>
      </c>
      <c r="C55" s="239">
        <f>'C2'!E54+'C3'!E44</f>
        <v>0</v>
      </c>
      <c r="D55" s="191"/>
      <c r="E55" s="191">
        <f t="shared" si="9"/>
        <v>0</v>
      </c>
      <c r="F55" s="209">
        <f t="shared" si="5"/>
        <v>0</v>
      </c>
      <c r="G55" s="209">
        <f t="shared" si="6"/>
        <v>0</v>
      </c>
      <c r="H55" s="209">
        <f t="shared" si="7"/>
        <v>0</v>
      </c>
      <c r="I55" s="209">
        <f t="shared" si="8"/>
        <v>0</v>
      </c>
    </row>
    <row r="56" spans="1:9" ht="12.75">
      <c r="A56" s="189" t="s">
        <v>28</v>
      </c>
      <c r="B56" s="239">
        <f>'C2'!D55+'C3'!D46</f>
        <v>0</v>
      </c>
      <c r="C56" s="239">
        <f>'C2'!E55+'C3'!E46</f>
        <v>0</v>
      </c>
      <c r="D56" s="191"/>
      <c r="E56" s="191">
        <f t="shared" si="9"/>
        <v>0</v>
      </c>
      <c r="F56" s="209">
        <f t="shared" si="5"/>
        <v>0</v>
      </c>
      <c r="G56" s="209">
        <f t="shared" si="6"/>
        <v>0</v>
      </c>
      <c r="H56" s="209">
        <f t="shared" si="7"/>
        <v>0</v>
      </c>
      <c r="I56" s="209">
        <f t="shared" si="8"/>
        <v>0</v>
      </c>
    </row>
    <row r="57" spans="1:9" ht="14.25">
      <c r="A57" s="5" t="s">
        <v>31</v>
      </c>
      <c r="B57" s="240">
        <f>B9+B12+B13+B14+B15+B16+B17+B18+B19+B20+B24+B25+B26+B27+B28+B29+B30+B31+B32+B33+B34+B35+B36+B39+B40+B41+B42+B43+B46+B47+B48+B49+B50+B51+B52+B53</f>
        <v>0</v>
      </c>
      <c r="C57" s="240">
        <f>C9+C12+C13+C14+C15+C16+C17+C18+C19+C20+C24+C25+C26+C27+C28+C29+C30+C31+C32+C33+C34+C35+C36+C39+C40+C41+C42+C43+C46+C47+C48+C49+C50+C51+C52+C53</f>
        <v>0</v>
      </c>
      <c r="D57" s="240">
        <f>D9+D12+D13+D14+D15+D16+D17+D18+D19+D20+D24+D25+D26+D27+D28+D29+D30+D31+D32+D33+D34+D35+D36+D39+D40+D41+D42+D43+D46+D47+D48+D49+D50+D51+D52+D53</f>
        <v>0</v>
      </c>
      <c r="E57" s="212">
        <f t="shared" si="9"/>
        <v>0</v>
      </c>
      <c r="F57" s="209">
        <f t="shared" si="5"/>
        <v>0</v>
      </c>
      <c r="G57" s="209">
        <f t="shared" si="6"/>
        <v>0</v>
      </c>
      <c r="H57" s="209">
        <f t="shared" si="7"/>
        <v>0</v>
      </c>
      <c r="I57" s="209">
        <f t="shared" si="8"/>
        <v>0</v>
      </c>
    </row>
    <row r="58" spans="1:9" ht="28.5">
      <c r="A58" s="33" t="s">
        <v>111</v>
      </c>
      <c r="B58" s="212"/>
      <c r="C58" s="212"/>
      <c r="D58" s="212">
        <f>'C2'!F57</f>
        <v>0</v>
      </c>
      <c r="E58" s="212">
        <f t="shared" si="9"/>
        <v>0</v>
      </c>
      <c r="F58" s="209">
        <f t="shared" si="5"/>
        <v>0</v>
      </c>
      <c r="G58" s="209">
        <f t="shared" si="6"/>
        <v>0</v>
      </c>
      <c r="H58" s="209">
        <f t="shared" si="7"/>
        <v>0</v>
      </c>
      <c r="I58" s="209">
        <f t="shared" si="8"/>
        <v>0</v>
      </c>
    </row>
    <row r="59" spans="1:9" ht="14.25">
      <c r="A59" s="33" t="s">
        <v>112</v>
      </c>
      <c r="B59" s="212"/>
      <c r="C59" s="212">
        <f>'C2'!E58+'C3'!E47</f>
        <v>0</v>
      </c>
      <c r="D59" s="212"/>
      <c r="E59" s="212">
        <f t="shared" si="9"/>
        <v>0</v>
      </c>
      <c r="F59" s="209">
        <f t="shared" si="5"/>
        <v>0</v>
      </c>
      <c r="G59" s="209">
        <f t="shared" si="6"/>
        <v>0</v>
      </c>
      <c r="H59" s="209">
        <f t="shared" si="7"/>
        <v>0</v>
      </c>
      <c r="I59" s="209">
        <f t="shared" si="8"/>
        <v>0</v>
      </c>
    </row>
    <row r="60" spans="1:9" ht="14.25">
      <c r="A60" s="33" t="s">
        <v>35</v>
      </c>
      <c r="B60" s="212">
        <f>B57+B58+B59</f>
        <v>0</v>
      </c>
      <c r="C60" s="212">
        <f>C57+C58+C59</f>
        <v>0</v>
      </c>
      <c r="D60" s="212">
        <f>D57+D58+D59</f>
        <v>0</v>
      </c>
      <c r="E60" s="212">
        <f t="shared" si="9"/>
        <v>0</v>
      </c>
      <c r="F60" s="209">
        <f t="shared" si="5"/>
        <v>0</v>
      </c>
      <c r="G60" s="209">
        <f t="shared" si="6"/>
        <v>0</v>
      </c>
      <c r="H60" s="209">
        <f t="shared" si="7"/>
        <v>0</v>
      </c>
      <c r="I60" s="209">
        <f t="shared" si="8"/>
        <v>0</v>
      </c>
    </row>
    <row r="61" spans="1:9" ht="12.75">
      <c r="A61" s="31"/>
      <c r="B61" s="124"/>
      <c r="C61" s="124"/>
      <c r="D61" s="124"/>
      <c r="E61" s="124"/>
      <c r="F61" s="241"/>
      <c r="G61" s="241"/>
      <c r="H61" s="241"/>
      <c r="I61" s="242"/>
    </row>
    <row r="62" spans="1:9" ht="25.5">
      <c r="A62" s="102" t="s">
        <v>114</v>
      </c>
      <c r="B62" s="215">
        <f aca="true" t="shared" si="10" ref="B62:G62">B64+B65+B66+B67+B68+B69+B70+B71+B72+B73+B74</f>
        <v>0</v>
      </c>
      <c r="C62" s="215">
        <f t="shared" si="10"/>
        <v>0</v>
      </c>
      <c r="D62" s="215">
        <f t="shared" si="10"/>
        <v>0</v>
      </c>
      <c r="E62" s="215">
        <f t="shared" si="10"/>
        <v>0</v>
      </c>
      <c r="F62" s="215">
        <f t="shared" si="10"/>
        <v>0</v>
      </c>
      <c r="G62" s="215">
        <f t="shared" si="10"/>
        <v>0</v>
      </c>
      <c r="H62" s="210"/>
      <c r="I62" s="243"/>
    </row>
    <row r="63" spans="1:9" ht="12.75">
      <c r="A63" s="4" t="s">
        <v>27</v>
      </c>
      <c r="B63" s="210"/>
      <c r="C63" s="210"/>
      <c r="D63" s="3"/>
      <c r="E63" s="3"/>
      <c r="F63" s="3"/>
      <c r="G63" s="35">
        <f aca="true" t="shared" si="11" ref="G63:G74">D63+E63+F63</f>
        <v>0</v>
      </c>
      <c r="H63" s="210"/>
      <c r="I63" s="243"/>
    </row>
    <row r="64" spans="1:9" ht="12.75">
      <c r="A64" s="2" t="s">
        <v>41</v>
      </c>
      <c r="B64" s="210"/>
      <c r="C64" s="210"/>
      <c r="D64" s="3"/>
      <c r="E64" s="3"/>
      <c r="F64" s="3"/>
      <c r="G64" s="35">
        <f t="shared" si="11"/>
        <v>0</v>
      </c>
      <c r="H64" s="210"/>
      <c r="I64" s="243"/>
    </row>
    <row r="65" spans="1:9" ht="12.75">
      <c r="A65" s="2" t="s">
        <v>42</v>
      </c>
      <c r="B65" s="210"/>
      <c r="C65" s="210"/>
      <c r="D65" s="3"/>
      <c r="E65" s="3"/>
      <c r="F65" s="3"/>
      <c r="G65" s="35">
        <f t="shared" si="11"/>
        <v>0</v>
      </c>
      <c r="H65" s="210"/>
      <c r="I65" s="243"/>
    </row>
    <row r="66" spans="1:9" ht="12.75">
      <c r="A66" s="11" t="s">
        <v>43</v>
      </c>
      <c r="B66" s="210"/>
      <c r="C66" s="210"/>
      <c r="D66" s="3"/>
      <c r="E66" s="3"/>
      <c r="F66" s="3"/>
      <c r="G66" s="35">
        <f t="shared" si="11"/>
        <v>0</v>
      </c>
      <c r="H66" s="210"/>
      <c r="I66" s="243"/>
    </row>
    <row r="67" spans="1:9" ht="12.75">
      <c r="A67" s="11" t="s">
        <v>44</v>
      </c>
      <c r="B67" s="210"/>
      <c r="C67" s="210"/>
      <c r="D67" s="3"/>
      <c r="E67" s="3"/>
      <c r="F67" s="3"/>
      <c r="G67" s="35">
        <f t="shared" si="11"/>
        <v>0</v>
      </c>
      <c r="H67" s="210"/>
      <c r="I67" s="243"/>
    </row>
    <row r="68" spans="1:9" ht="25.5">
      <c r="A68" s="11" t="s">
        <v>45</v>
      </c>
      <c r="B68" s="210"/>
      <c r="C68" s="210"/>
      <c r="D68" s="3"/>
      <c r="E68" s="3"/>
      <c r="F68" s="3"/>
      <c r="G68" s="35">
        <f t="shared" si="11"/>
        <v>0</v>
      </c>
      <c r="H68" s="210"/>
      <c r="I68" s="243"/>
    </row>
    <row r="69" spans="1:9" ht="12.75">
      <c r="A69" s="11" t="s">
        <v>46</v>
      </c>
      <c r="B69" s="210"/>
      <c r="C69" s="210"/>
      <c r="D69" s="3"/>
      <c r="E69" s="3"/>
      <c r="F69" s="3"/>
      <c r="G69" s="35">
        <f t="shared" si="11"/>
        <v>0</v>
      </c>
      <c r="H69" s="210"/>
      <c r="I69" s="243"/>
    </row>
    <row r="70" spans="1:9" ht="14.25" customHeight="1">
      <c r="A70" s="11" t="s">
        <v>47</v>
      </c>
      <c r="B70" s="210"/>
      <c r="C70" s="210"/>
      <c r="D70" s="3"/>
      <c r="E70" s="3"/>
      <c r="F70" s="3"/>
      <c r="G70" s="35">
        <f t="shared" si="11"/>
        <v>0</v>
      </c>
      <c r="H70" s="210"/>
      <c r="I70" s="243"/>
    </row>
    <row r="71" spans="1:9" ht="12.75">
      <c r="A71" s="11" t="s">
        <v>48</v>
      </c>
      <c r="B71" s="210"/>
      <c r="C71" s="210"/>
      <c r="D71" s="3"/>
      <c r="E71" s="3"/>
      <c r="F71" s="3"/>
      <c r="G71" s="35">
        <f t="shared" si="11"/>
        <v>0</v>
      </c>
      <c r="H71" s="210"/>
      <c r="I71" s="243"/>
    </row>
    <row r="72" spans="1:9" ht="12.75">
      <c r="A72" s="11" t="s">
        <v>49</v>
      </c>
      <c r="B72" s="210"/>
      <c r="C72" s="210"/>
      <c r="D72" s="3"/>
      <c r="E72" s="3"/>
      <c r="F72" s="3"/>
      <c r="G72" s="35">
        <f t="shared" si="11"/>
        <v>0</v>
      </c>
      <c r="H72" s="210"/>
      <c r="I72" s="243"/>
    </row>
    <row r="73" spans="1:9" ht="12.75">
      <c r="A73" s="11" t="s">
        <v>50</v>
      </c>
      <c r="B73" s="210"/>
      <c r="C73" s="210"/>
      <c r="D73" s="3"/>
      <c r="E73" s="3"/>
      <c r="F73" s="3"/>
      <c r="G73" s="35">
        <f t="shared" si="11"/>
        <v>0</v>
      </c>
      <c r="H73" s="210"/>
      <c r="I73" s="243"/>
    </row>
    <row r="74" spans="1:9" ht="12.75">
      <c r="A74" s="38" t="s">
        <v>28</v>
      </c>
      <c r="B74" s="210"/>
      <c r="C74" s="210"/>
      <c r="D74" s="3"/>
      <c r="E74" s="3"/>
      <c r="F74" s="3"/>
      <c r="G74" s="35">
        <f t="shared" si="11"/>
        <v>0</v>
      </c>
      <c r="H74" s="210"/>
      <c r="I74" s="243"/>
    </row>
    <row r="75" spans="1:9" ht="12.75">
      <c r="A75" s="337">
        <f>D75+E75+F75</f>
        <v>0</v>
      </c>
      <c r="B75" s="337"/>
      <c r="C75" s="337"/>
      <c r="D75" s="337"/>
      <c r="E75" s="337"/>
      <c r="F75" s="337"/>
      <c r="G75" s="337"/>
      <c r="H75" s="337"/>
      <c r="I75" s="337"/>
    </row>
    <row r="76" spans="1:9" ht="25.5">
      <c r="A76" s="102" t="s">
        <v>115</v>
      </c>
      <c r="B76" s="215">
        <f aca="true" t="shared" si="12" ref="B76:G76">B78+B79</f>
        <v>0</v>
      </c>
      <c r="C76" s="215">
        <f t="shared" si="12"/>
        <v>0</v>
      </c>
      <c r="D76" s="215">
        <f t="shared" si="12"/>
        <v>0</v>
      </c>
      <c r="E76" s="215">
        <f t="shared" si="12"/>
        <v>0</v>
      </c>
      <c r="F76" s="215">
        <f t="shared" si="12"/>
        <v>0</v>
      </c>
      <c r="G76" s="215">
        <f t="shared" si="12"/>
        <v>0</v>
      </c>
      <c r="H76" s="210"/>
      <c r="I76" s="243"/>
    </row>
    <row r="77" spans="1:9" ht="12.75">
      <c r="A77" s="4" t="s">
        <v>27</v>
      </c>
      <c r="B77" s="210"/>
      <c r="C77" s="210"/>
      <c r="D77" s="3"/>
      <c r="E77" s="3"/>
      <c r="F77" s="3"/>
      <c r="G77" s="35">
        <f>D77+E77+F77</f>
        <v>0</v>
      </c>
      <c r="H77" s="210"/>
      <c r="I77" s="243"/>
    </row>
    <row r="78" spans="1:9" ht="12.75">
      <c r="A78" s="3" t="s">
        <v>51</v>
      </c>
      <c r="B78" s="210"/>
      <c r="C78" s="210"/>
      <c r="D78" s="3"/>
      <c r="E78" s="3"/>
      <c r="F78" s="3"/>
      <c r="G78" s="35">
        <f>D78+E78+F78</f>
        <v>0</v>
      </c>
      <c r="H78" s="210"/>
      <c r="I78" s="243"/>
    </row>
    <row r="79" spans="1:9" ht="12.75">
      <c r="A79" s="3" t="s">
        <v>29</v>
      </c>
      <c r="B79" s="210"/>
      <c r="C79" s="210"/>
      <c r="D79" s="3"/>
      <c r="E79" s="3"/>
      <c r="F79" s="3"/>
      <c r="G79" s="35">
        <f>D79+E79+F79</f>
        <v>0</v>
      </c>
      <c r="H79" s="210"/>
      <c r="I79" s="243"/>
    </row>
  </sheetData>
  <sheetProtection/>
  <mergeCells count="6">
    <mergeCell ref="H1:I1"/>
    <mergeCell ref="A5:I5"/>
    <mergeCell ref="A75:I75"/>
    <mergeCell ref="A6:A7"/>
    <mergeCell ref="B6:E6"/>
    <mergeCell ref="F6:I6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Zeros="0" workbookViewId="0" topLeftCell="A1">
      <selection activeCell="D14" sqref="D14"/>
    </sheetView>
  </sheetViews>
  <sheetFormatPr defaultColWidth="9.00390625" defaultRowHeight="12.75"/>
  <cols>
    <col min="1" max="1" width="36.75390625" style="40" customWidth="1"/>
    <col min="2" max="2" width="19.125" style="40" customWidth="1"/>
    <col min="3" max="3" width="14.875" style="40" customWidth="1"/>
    <col min="4" max="5" width="17.875" style="40" customWidth="1"/>
    <col min="6" max="6" width="20.75390625" style="0" customWidth="1"/>
    <col min="7" max="7" width="11.25390625" style="0" bestFit="1" customWidth="1"/>
  </cols>
  <sheetData>
    <row r="1" ht="14.25">
      <c r="D1" s="119" t="s">
        <v>311</v>
      </c>
    </row>
    <row r="2" spans="1:5" ht="14.25">
      <c r="A2" s="27" t="s">
        <v>63</v>
      </c>
      <c r="B2" s="27"/>
      <c r="C2" s="27"/>
      <c r="D2" s="42"/>
      <c r="E2" s="31"/>
    </row>
    <row r="3" spans="1:5" ht="29.25" customHeight="1">
      <c r="A3" s="45" t="s">
        <v>57</v>
      </c>
      <c r="B3" s="93">
        <f>'C1'!B3</f>
        <v>0</v>
      </c>
      <c r="C3" s="46" t="s">
        <v>58</v>
      </c>
      <c r="D3" s="31"/>
      <c r="E3" s="254" t="s">
        <v>349</v>
      </c>
    </row>
    <row r="4" ht="11.25" customHeight="1">
      <c r="E4" s="256" t="s">
        <v>348</v>
      </c>
    </row>
    <row r="5" spans="1:5" ht="28.5" customHeight="1">
      <c r="A5" s="286" t="s">
        <v>312</v>
      </c>
      <c r="B5" s="286"/>
      <c r="C5" s="286"/>
      <c r="D5" s="286"/>
      <c r="E5" s="45"/>
    </row>
    <row r="6" spans="1:5" ht="55.5" customHeight="1">
      <c r="A6" s="244"/>
      <c r="B6" s="58" t="s">
        <v>147</v>
      </c>
      <c r="C6" s="245" t="s">
        <v>313</v>
      </c>
      <c r="D6" s="67" t="s">
        <v>148</v>
      </c>
      <c r="E6"/>
    </row>
    <row r="7" spans="1:5" ht="14.25" customHeight="1">
      <c r="A7" s="257" t="s">
        <v>314</v>
      </c>
      <c r="B7" s="258">
        <f>'C4'!E60</f>
        <v>0</v>
      </c>
      <c r="C7" s="258">
        <f>'C1'!C57</f>
        <v>0</v>
      </c>
      <c r="D7" s="258">
        <f>B7*D22</f>
        <v>0</v>
      </c>
      <c r="E7"/>
    </row>
    <row r="8" spans="1:5" ht="14.25" customHeight="1">
      <c r="A8" s="246" t="s">
        <v>69</v>
      </c>
      <c r="B8" s="98"/>
      <c r="C8" s="59"/>
      <c r="D8" s="98">
        <f>B8</f>
        <v>0</v>
      </c>
      <c r="E8"/>
    </row>
    <row r="9" spans="1:5" ht="12.75">
      <c r="A9" s="2" t="s">
        <v>70</v>
      </c>
      <c r="B9" s="35">
        <f>B8-B7</f>
        <v>0</v>
      </c>
      <c r="C9" s="35">
        <f>C8-C7</f>
        <v>0</v>
      </c>
      <c r="D9" s="35">
        <f>D8-D7</f>
        <v>0</v>
      </c>
      <c r="E9"/>
    </row>
    <row r="10" ht="6.75" customHeight="1"/>
    <row r="11" spans="1:6" ht="27.75" customHeight="1">
      <c r="A11" s="286" t="s">
        <v>315</v>
      </c>
      <c r="B11" s="286"/>
      <c r="C11" s="286"/>
      <c r="D11" s="286"/>
      <c r="E11" s="45"/>
      <c r="F11" s="228"/>
    </row>
    <row r="12" spans="1:5" ht="65.25" customHeight="1">
      <c r="A12" s="244"/>
      <c r="B12" s="58" t="s">
        <v>316</v>
      </c>
      <c r="C12" s="245" t="s">
        <v>317</v>
      </c>
      <c r="D12" s="67" t="s">
        <v>318</v>
      </c>
      <c r="E12" s="247"/>
    </row>
    <row r="13" spans="1:5" ht="15" customHeight="1">
      <c r="A13" s="259" t="s">
        <v>314</v>
      </c>
      <c r="B13" s="255">
        <f>IF(B3=0,0,B7*10000/B3)</f>
        <v>0</v>
      </c>
      <c r="C13" s="255">
        <f>IF(B3=0,0,C7*10000/B3)</f>
        <v>0</v>
      </c>
      <c r="D13" s="255">
        <f>IF(B3=0,0,D7*10000/B3)</f>
        <v>0</v>
      </c>
      <c r="E13" s="248"/>
    </row>
    <row r="14" spans="1:5" ht="12.75" customHeight="1">
      <c r="A14" s="246" t="s">
        <v>69</v>
      </c>
      <c r="B14" s="97">
        <f>IF(B3=0,0,B8*10000/B3)</f>
        <v>0</v>
      </c>
      <c r="C14" s="97">
        <f>IF(B3=0,0,C8*10000/B3)</f>
        <v>0</v>
      </c>
      <c r="D14" s="97">
        <f>IF(B3=0,0,D8*10000/B3)</f>
        <v>0</v>
      </c>
      <c r="E14" s="248"/>
    </row>
    <row r="15" spans="1:5" ht="12.75">
      <c r="A15" s="218" t="s">
        <v>70</v>
      </c>
      <c r="B15" s="249">
        <f>B14-B13</f>
        <v>0</v>
      </c>
      <c r="C15" s="249">
        <f>C14-C13</f>
        <v>0</v>
      </c>
      <c r="D15" s="249">
        <f>D14-D13</f>
        <v>0</v>
      </c>
      <c r="E15" s="250"/>
    </row>
    <row r="17" spans="1:6" ht="27" customHeight="1">
      <c r="A17" s="302" t="s">
        <v>334</v>
      </c>
      <c r="B17" s="302"/>
      <c r="C17" s="302"/>
      <c r="D17" s="302"/>
      <c r="E17" s="103"/>
      <c r="F17" s="103"/>
    </row>
    <row r="18" spans="1:4" ht="25.5">
      <c r="A18" s="298" t="s">
        <v>342</v>
      </c>
      <c r="B18" s="300"/>
      <c r="C18" s="99" t="s">
        <v>83</v>
      </c>
      <c r="D18" s="99" t="s">
        <v>84</v>
      </c>
    </row>
    <row r="19" spans="1:4" ht="12.75" customHeight="1">
      <c r="A19" s="340" t="s">
        <v>335</v>
      </c>
      <c r="B19" s="341"/>
      <c r="C19" s="50">
        <v>1</v>
      </c>
      <c r="D19" s="120"/>
    </row>
    <row r="20" spans="1:4" ht="12.75" customHeight="1">
      <c r="A20" s="340" t="s">
        <v>336</v>
      </c>
      <c r="B20" s="341"/>
      <c r="C20" s="50">
        <v>1.01</v>
      </c>
      <c r="D20" s="120"/>
    </row>
    <row r="21" spans="1:4" ht="12.75" customHeight="1">
      <c r="A21" s="340" t="s">
        <v>337</v>
      </c>
      <c r="B21" s="341"/>
      <c r="C21" s="50">
        <v>1.02</v>
      </c>
      <c r="D21" s="120"/>
    </row>
    <row r="22" spans="1:4" ht="12.75">
      <c r="A22" s="338" t="s">
        <v>109</v>
      </c>
      <c r="B22" s="339"/>
      <c r="C22" s="121">
        <f>C19*C20*C21</f>
        <v>1.0302</v>
      </c>
      <c r="D22" s="121">
        <f>D19*D20*D21</f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8">
    <mergeCell ref="A22:B22"/>
    <mergeCell ref="A5:D5"/>
    <mergeCell ref="A11:D11"/>
    <mergeCell ref="A17:D17"/>
    <mergeCell ref="A18:B18"/>
    <mergeCell ref="A19:B19"/>
    <mergeCell ref="A20:B20"/>
    <mergeCell ref="A21:B21"/>
  </mergeCells>
  <printOptions horizontalCentered="1"/>
  <pageMargins left="1.1811023622047245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H12" sqref="H12"/>
    </sheetView>
  </sheetViews>
  <sheetFormatPr defaultColWidth="9.00390625" defaultRowHeight="12.75"/>
  <cols>
    <col min="1" max="1" width="39.375" style="0" customWidth="1"/>
    <col min="2" max="2" width="11.25390625" style="0" customWidth="1"/>
    <col min="3" max="3" width="15.875" style="0" customWidth="1"/>
    <col min="4" max="4" width="16.875" style="0" customWidth="1"/>
    <col min="5" max="5" width="16.625" style="0" customWidth="1"/>
  </cols>
  <sheetData>
    <row r="1" spans="1:5" ht="14.25">
      <c r="A1" s="40"/>
      <c r="B1" s="40"/>
      <c r="E1" s="119" t="s">
        <v>326</v>
      </c>
    </row>
    <row r="2" spans="1:3" ht="14.25">
      <c r="A2" s="27" t="s">
        <v>63</v>
      </c>
      <c r="B2" s="27"/>
      <c r="C2" s="42"/>
    </row>
    <row r="3" spans="1:6" ht="30.75" customHeight="1">
      <c r="A3" s="45" t="s">
        <v>57</v>
      </c>
      <c r="B3" s="93"/>
      <c r="C3" s="31" t="s">
        <v>58</v>
      </c>
      <c r="F3" s="254" t="s">
        <v>349</v>
      </c>
    </row>
    <row r="4" spans="1:6" ht="14.25">
      <c r="A4" s="40"/>
      <c r="B4" s="40"/>
      <c r="C4" s="40"/>
      <c r="F4" s="256" t="s">
        <v>348</v>
      </c>
    </row>
    <row r="5" spans="1:5" ht="27" customHeight="1">
      <c r="A5" s="342" t="s">
        <v>343</v>
      </c>
      <c r="B5" s="342"/>
      <c r="C5" s="342"/>
      <c r="D5" s="342"/>
      <c r="E5" s="342"/>
    </row>
    <row r="6" spans="1:5" ht="15" customHeight="1">
      <c r="A6" s="344"/>
      <c r="B6" s="318" t="s">
        <v>344</v>
      </c>
      <c r="C6" s="321" t="s">
        <v>346</v>
      </c>
      <c r="D6" s="321"/>
      <c r="E6" s="321"/>
    </row>
    <row r="7" spans="1:5" ht="42" customHeight="1">
      <c r="A7" s="345"/>
      <c r="B7" s="318"/>
      <c r="C7" s="67" t="s">
        <v>338</v>
      </c>
      <c r="D7" s="67" t="s">
        <v>339</v>
      </c>
      <c r="E7" s="67" t="s">
        <v>340</v>
      </c>
    </row>
    <row r="8" spans="1:6" ht="12.75">
      <c r="A8" s="257" t="s">
        <v>314</v>
      </c>
      <c r="B8" s="258">
        <f>C8+D8+E8</f>
        <v>0</v>
      </c>
      <c r="C8" s="258">
        <f>IF(Скорая!H27=0,0,(Скорая!B24/Скорая!H27+Скорая!B25+Скорая!B26))</f>
        <v>0</v>
      </c>
      <c r="D8" s="258">
        <f>'П5'!B8</f>
        <v>0</v>
      </c>
      <c r="E8" s="258">
        <f>'C5'!B7</f>
        <v>0</v>
      </c>
      <c r="F8" s="6"/>
    </row>
    <row r="9" spans="1:5" ht="12.75">
      <c r="A9" s="246" t="s">
        <v>69</v>
      </c>
      <c r="B9" s="98">
        <f>C9+D9+E9</f>
        <v>0</v>
      </c>
      <c r="C9" s="98">
        <f>Скорая!B19</f>
        <v>0</v>
      </c>
      <c r="D9" s="98">
        <f>'П5'!F9</f>
        <v>0</v>
      </c>
      <c r="E9" s="98">
        <f>'C5'!D8</f>
        <v>0</v>
      </c>
    </row>
    <row r="10" spans="1:5" ht="12.75">
      <c r="A10" s="2" t="s">
        <v>70</v>
      </c>
      <c r="B10" s="35">
        <f>B9-B8</f>
        <v>0</v>
      </c>
      <c r="C10" s="35">
        <f>C9-C8</f>
        <v>0</v>
      </c>
      <c r="D10" s="35">
        <f>D9-D8</f>
        <v>0</v>
      </c>
      <c r="E10" s="35">
        <f>E9-E8</f>
        <v>0</v>
      </c>
    </row>
    <row r="11" spans="1:5" ht="14.25" customHeight="1">
      <c r="A11" s="343" t="s">
        <v>327</v>
      </c>
      <c r="B11" s="343"/>
      <c r="C11" s="343"/>
      <c r="D11" s="343"/>
      <c r="E11" s="343"/>
    </row>
    <row r="12" spans="1:6" ht="12.75">
      <c r="A12" s="257" t="s">
        <v>314</v>
      </c>
      <c r="B12" s="255">
        <f>IF(B3=0,0,B8*10000/B3)</f>
        <v>0</v>
      </c>
      <c r="C12" s="255">
        <f>IF(B3=0,0,C8*10000/B3)</f>
        <v>0</v>
      </c>
      <c r="D12" s="255">
        <f>IF(B3=0,0,D8*10000/B3)</f>
        <v>0</v>
      </c>
      <c r="E12" s="255">
        <f>IF(B3=0,0,E8*10000/B3)</f>
        <v>0</v>
      </c>
      <c r="F12" s="12"/>
    </row>
    <row r="13" spans="1:6" ht="12.75">
      <c r="A13" s="246" t="s">
        <v>69</v>
      </c>
      <c r="B13" s="97">
        <f>IF(B3=0,0,B9*10000/B3)</f>
        <v>0</v>
      </c>
      <c r="C13" s="97">
        <f>IF(B3=0,0,C9*10000/B3)</f>
        <v>0</v>
      </c>
      <c r="D13" s="97">
        <f>IF(B3=0,0,D9*10000/B3)</f>
        <v>0</v>
      </c>
      <c r="E13" s="97">
        <f>IF(B3=0,0,E9*10000/B3)</f>
        <v>0</v>
      </c>
      <c r="F13" s="12"/>
    </row>
    <row r="14" spans="1:5" ht="12.75">
      <c r="A14" s="2" t="s">
        <v>70</v>
      </c>
      <c r="B14" s="249">
        <f>B13-B12</f>
        <v>0</v>
      </c>
      <c r="C14" s="249">
        <f>C13-C12</f>
        <v>0</v>
      </c>
      <c r="D14" s="249">
        <f>D13-D12</f>
        <v>0</v>
      </c>
      <c r="E14" s="249">
        <f>E13-E12</f>
        <v>0</v>
      </c>
    </row>
    <row r="17" spans="1:5" ht="30" customHeight="1">
      <c r="A17" s="342" t="s">
        <v>350</v>
      </c>
      <c r="B17" s="342"/>
      <c r="C17" s="342"/>
      <c r="D17" s="342"/>
      <c r="E17" s="342"/>
    </row>
    <row r="18" spans="1:5" ht="12.75">
      <c r="A18" s="344"/>
      <c r="B18" s="318" t="s">
        <v>345</v>
      </c>
      <c r="C18" s="321" t="s">
        <v>346</v>
      </c>
      <c r="D18" s="321"/>
      <c r="E18" s="321"/>
    </row>
    <row r="19" spans="1:5" ht="51">
      <c r="A19" s="345"/>
      <c r="B19" s="318"/>
      <c r="C19" s="67" t="s">
        <v>338</v>
      </c>
      <c r="D19" s="67" t="s">
        <v>339</v>
      </c>
      <c r="E19" s="67" t="s">
        <v>340</v>
      </c>
    </row>
    <row r="20" spans="1:5" ht="12.75">
      <c r="A20" s="257" t="s">
        <v>314</v>
      </c>
      <c r="B20" s="258">
        <f>C20+D20+E20</f>
        <v>0</v>
      </c>
      <c r="C20" s="258">
        <f>Скорая!B27</f>
        <v>0</v>
      </c>
      <c r="D20" s="258">
        <f>'П5'!F8</f>
        <v>0</v>
      </c>
      <c r="E20" s="258">
        <f>'C5'!D7</f>
        <v>0</v>
      </c>
    </row>
    <row r="21" spans="1:5" ht="12.75">
      <c r="A21" s="246" t="s">
        <v>69</v>
      </c>
      <c r="B21" s="98">
        <f>C21+D21+E21</f>
        <v>0</v>
      </c>
      <c r="C21" s="98">
        <f>C9</f>
        <v>0</v>
      </c>
      <c r="D21" s="98">
        <f>D9</f>
        <v>0</v>
      </c>
      <c r="E21" s="98">
        <f>E9</f>
        <v>0</v>
      </c>
    </row>
    <row r="22" spans="1:5" ht="12.75">
      <c r="A22" s="2" t="s">
        <v>70</v>
      </c>
      <c r="B22" s="35">
        <f>B21-B20</f>
        <v>0</v>
      </c>
      <c r="C22" s="35">
        <f>C21-C20</f>
        <v>0</v>
      </c>
      <c r="D22" s="35">
        <f>D21-D20</f>
        <v>0</v>
      </c>
      <c r="E22" s="35">
        <f>E21-E20</f>
        <v>0</v>
      </c>
    </row>
    <row r="23" spans="1:5" ht="15">
      <c r="A23" s="343" t="s">
        <v>327</v>
      </c>
      <c r="B23" s="343"/>
      <c r="C23" s="343"/>
      <c r="D23" s="343"/>
      <c r="E23" s="343"/>
    </row>
    <row r="24" spans="1:5" ht="12.75">
      <c r="A24" s="257" t="s">
        <v>314</v>
      </c>
      <c r="B24" s="255">
        <f>IF(B3=0,0,B20*10000/B3)</f>
        <v>0</v>
      </c>
      <c r="C24" s="255">
        <f>IF(B3=0,0,C20*10000/B3)</f>
        <v>0</v>
      </c>
      <c r="D24" s="255">
        <f>IF(B3=0,0,D20*10000/B3)</f>
        <v>0</v>
      </c>
      <c r="E24" s="255">
        <f>IF(B3=0,0,E20*10000/B3)</f>
        <v>0</v>
      </c>
    </row>
    <row r="25" spans="1:5" ht="12.75">
      <c r="A25" s="246" t="s">
        <v>69</v>
      </c>
      <c r="B25" s="97">
        <f>IF(B3=0,0,B21*10000/B3)</f>
        <v>0</v>
      </c>
      <c r="C25" s="97">
        <f>IF(B3=0,0,C21*10000/B3)</f>
        <v>0</v>
      </c>
      <c r="D25" s="97">
        <f>IF(B3=0,0,D21*10000/B3)</f>
        <v>0</v>
      </c>
      <c r="E25" s="97">
        <f>IF(E3=0,0,E21*10000/E3)</f>
        <v>0</v>
      </c>
    </row>
    <row r="26" spans="1:5" ht="12.75">
      <c r="A26" s="2" t="s">
        <v>70</v>
      </c>
      <c r="B26" s="249">
        <f>B25-B24</f>
        <v>0</v>
      </c>
      <c r="C26" s="249">
        <f>C25-C24</f>
        <v>0</v>
      </c>
      <c r="D26" s="249">
        <f>D25-D24</f>
        <v>0</v>
      </c>
      <c r="E26" s="249">
        <f>E25-E24</f>
        <v>0</v>
      </c>
    </row>
  </sheetData>
  <mergeCells count="10">
    <mergeCell ref="A23:E23"/>
    <mergeCell ref="A17:E17"/>
    <mergeCell ref="A18:A19"/>
    <mergeCell ref="B18:B19"/>
    <mergeCell ref="C18:E18"/>
    <mergeCell ref="A5:E5"/>
    <mergeCell ref="A11:E11"/>
    <mergeCell ref="A6:A7"/>
    <mergeCell ref="B6:B7"/>
    <mergeCell ref="C6:E6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4" sqref="F54"/>
    </sheetView>
  </sheetViews>
  <sheetFormatPr defaultColWidth="9.00390625" defaultRowHeight="12.75"/>
  <cols>
    <col min="1" max="1" width="40.375" style="0" customWidth="1"/>
    <col min="2" max="2" width="10.875" style="39" customWidth="1"/>
    <col min="3" max="3" width="13.625" style="39" customWidth="1"/>
    <col min="4" max="4" width="9.125" style="39" customWidth="1"/>
    <col min="5" max="5" width="8.75390625" style="39" customWidth="1"/>
    <col min="6" max="6" width="9.00390625" style="40" customWidth="1"/>
    <col min="7" max="7" width="13.875" style="40" customWidth="1"/>
    <col min="8" max="8" width="7.75390625" style="40" customWidth="1"/>
    <col min="9" max="9" width="8.25390625" style="40" customWidth="1"/>
    <col min="10" max="10" width="15.125" style="0" customWidth="1"/>
    <col min="11" max="11" width="11.375" style="0" customWidth="1"/>
  </cols>
  <sheetData>
    <row r="1" spans="8:9" ht="14.25">
      <c r="H1" s="285" t="s">
        <v>8</v>
      </c>
      <c r="I1" s="285"/>
    </row>
    <row r="2" spans="1:9" ht="14.25">
      <c r="A2" s="43" t="s">
        <v>7</v>
      </c>
      <c r="B2" s="57"/>
      <c r="C2" s="41"/>
      <c r="D2" s="41"/>
      <c r="E2" s="41"/>
      <c r="F2" s="42"/>
      <c r="G2" s="42"/>
      <c r="H2" s="42"/>
      <c r="I2" s="42"/>
    </row>
    <row r="3" spans="1:9" ht="28.5">
      <c r="A3" s="45" t="s">
        <v>57</v>
      </c>
      <c r="B3" s="93"/>
      <c r="C3" s="46" t="s">
        <v>58</v>
      </c>
      <c r="D3" s="44"/>
      <c r="E3" s="44"/>
      <c r="F3" s="31"/>
      <c r="G3" s="31"/>
      <c r="H3" s="31"/>
      <c r="I3" s="31"/>
    </row>
    <row r="4" ht="14.25">
      <c r="J4" s="254" t="s">
        <v>349</v>
      </c>
    </row>
    <row r="5" spans="1:10" ht="13.5" customHeight="1">
      <c r="A5" s="286" t="s">
        <v>323</v>
      </c>
      <c r="B5" s="286"/>
      <c r="C5" s="286"/>
      <c r="D5" s="286"/>
      <c r="E5" s="286"/>
      <c r="F5" s="286"/>
      <c r="G5" s="286"/>
      <c r="H5" s="286"/>
      <c r="I5" s="286"/>
      <c r="J5" s="256" t="s">
        <v>348</v>
      </c>
    </row>
    <row r="6" spans="1:9" ht="51.75" customHeight="1">
      <c r="A6" s="290" t="s">
        <v>118</v>
      </c>
      <c r="B6" s="287" t="s">
        <v>108</v>
      </c>
      <c r="C6" s="288"/>
      <c r="D6" s="288"/>
      <c r="E6" s="289"/>
      <c r="F6" s="287" t="s">
        <v>150</v>
      </c>
      <c r="G6" s="288"/>
      <c r="H6" s="288"/>
      <c r="I6" s="289"/>
    </row>
    <row r="7" spans="1:9" ht="43.5" customHeight="1">
      <c r="A7" s="291"/>
      <c r="B7" s="26" t="s">
        <v>32</v>
      </c>
      <c r="C7" s="26" t="s">
        <v>37</v>
      </c>
      <c r="D7" s="26" t="s">
        <v>36</v>
      </c>
      <c r="E7" s="26" t="s">
        <v>0</v>
      </c>
      <c r="F7" s="26" t="s">
        <v>32</v>
      </c>
      <c r="G7" s="26" t="s">
        <v>37</v>
      </c>
      <c r="H7" s="26" t="s">
        <v>36</v>
      </c>
      <c r="I7" s="26" t="s">
        <v>0</v>
      </c>
    </row>
    <row r="8" spans="1:9" ht="12.75">
      <c r="A8" s="1">
        <v>1</v>
      </c>
      <c r="B8" s="7">
        <v>2</v>
      </c>
      <c r="C8" s="1">
        <v>3</v>
      </c>
      <c r="D8" s="7">
        <v>4</v>
      </c>
      <c r="E8" s="1">
        <v>5</v>
      </c>
      <c r="F8" s="7">
        <v>6</v>
      </c>
      <c r="G8" s="1">
        <v>7</v>
      </c>
      <c r="H8" s="7">
        <v>8</v>
      </c>
      <c r="I8" s="1">
        <v>9</v>
      </c>
    </row>
    <row r="9" spans="1:9" ht="12.75">
      <c r="A9" s="2" t="s">
        <v>4</v>
      </c>
      <c r="B9" s="48">
        <f>B10+B11</f>
        <v>0</v>
      </c>
      <c r="C9" s="48">
        <f>C10+C11</f>
        <v>0</v>
      </c>
      <c r="D9" s="48">
        <f>D10+D11</f>
        <v>0</v>
      </c>
      <c r="E9" s="48">
        <f aca="true" t="shared" si="0" ref="E9:E48">B9+C9+D9</f>
        <v>0</v>
      </c>
      <c r="F9" s="13">
        <f>F10+F11</f>
        <v>0</v>
      </c>
      <c r="G9" s="13">
        <f>G10+G11</f>
        <v>0</v>
      </c>
      <c r="H9" s="13">
        <f>H10+H11</f>
        <v>0</v>
      </c>
      <c r="I9" s="13">
        <f>F9+G9+H9</f>
        <v>0</v>
      </c>
    </row>
    <row r="10" spans="1:9" ht="12.75">
      <c r="A10" s="8" t="s">
        <v>1</v>
      </c>
      <c r="B10" s="88"/>
      <c r="C10" s="88"/>
      <c r="D10" s="88"/>
      <c r="E10" s="49">
        <f t="shared" si="0"/>
        <v>0</v>
      </c>
      <c r="F10" s="14">
        <f>B10*B$3/10000</f>
        <v>0</v>
      </c>
      <c r="G10" s="14">
        <f>C10*B$3/10000</f>
        <v>0</v>
      </c>
      <c r="H10" s="14">
        <f>D10*B$3/10000</f>
        <v>0</v>
      </c>
      <c r="I10" s="13">
        <f aca="true" t="shared" si="1" ref="I10:I54">F10+G10+H10</f>
        <v>0</v>
      </c>
    </row>
    <row r="11" spans="1:9" ht="12.75">
      <c r="A11" s="8" t="s">
        <v>2</v>
      </c>
      <c r="B11" s="88"/>
      <c r="C11" s="88"/>
      <c r="D11" s="88"/>
      <c r="E11" s="49">
        <f t="shared" si="0"/>
        <v>0</v>
      </c>
      <c r="F11" s="14">
        <f>B11*B$3/10000</f>
        <v>0</v>
      </c>
      <c r="G11" s="14">
        <f aca="true" t="shared" si="2" ref="G11:G46">C11*B$3/10000</f>
        <v>0</v>
      </c>
      <c r="H11" s="14">
        <f aca="true" t="shared" si="3" ref="H11:H46">D11*B$3/10000</f>
        <v>0</v>
      </c>
      <c r="I11" s="13">
        <f t="shared" si="1"/>
        <v>0</v>
      </c>
    </row>
    <row r="12" spans="1:11" ht="12.75">
      <c r="A12" s="2" t="s">
        <v>10</v>
      </c>
      <c r="B12" s="89"/>
      <c r="C12" s="89"/>
      <c r="D12" s="89"/>
      <c r="E12" s="48">
        <f t="shared" si="0"/>
        <v>0</v>
      </c>
      <c r="F12" s="13">
        <f>B12*B$3/10000</f>
        <v>0</v>
      </c>
      <c r="G12" s="13">
        <f t="shared" si="2"/>
        <v>0</v>
      </c>
      <c r="H12" s="13">
        <f t="shared" si="3"/>
        <v>0</v>
      </c>
      <c r="I12" s="13">
        <f t="shared" si="1"/>
        <v>0</v>
      </c>
      <c r="K12" s="6"/>
    </row>
    <row r="13" spans="1:12" ht="12.75">
      <c r="A13" s="2" t="s">
        <v>11</v>
      </c>
      <c r="B13" s="48">
        <f>B14+B15+B16+B17+B18+B19</f>
        <v>0</v>
      </c>
      <c r="C13" s="48">
        <f>C14+C15+C16+C17+C18+C19</f>
        <v>0</v>
      </c>
      <c r="D13" s="48">
        <f>D14+D15+D16+D17+D18+D19</f>
        <v>0</v>
      </c>
      <c r="E13" s="48">
        <f t="shared" si="0"/>
        <v>0</v>
      </c>
      <c r="F13" s="13">
        <f>F14+F15+F16+F17+F18+F19</f>
        <v>0</v>
      </c>
      <c r="G13" s="13">
        <f>G14+G15+G16+G17+G18+G19</f>
        <v>0</v>
      </c>
      <c r="H13" s="13">
        <f>H14+H15+H16+H17+H18+H19</f>
        <v>0</v>
      </c>
      <c r="I13" s="13">
        <f t="shared" si="1"/>
        <v>0</v>
      </c>
      <c r="L13" s="12"/>
    </row>
    <row r="14" spans="1:9" ht="12.75">
      <c r="A14" s="8" t="s">
        <v>117</v>
      </c>
      <c r="B14" s="88"/>
      <c r="C14" s="88"/>
      <c r="D14" s="88"/>
      <c r="E14" s="49">
        <f t="shared" si="0"/>
        <v>0</v>
      </c>
      <c r="F14" s="14">
        <f aca="true" t="shared" si="4" ref="F14:F23">B14*B$3/10000</f>
        <v>0</v>
      </c>
      <c r="G14" s="14">
        <f t="shared" si="2"/>
        <v>0</v>
      </c>
      <c r="H14" s="14">
        <f t="shared" si="3"/>
        <v>0</v>
      </c>
      <c r="I14" s="13">
        <f t="shared" si="1"/>
        <v>0</v>
      </c>
    </row>
    <row r="15" spans="1:9" ht="12.75">
      <c r="A15" s="8" t="s">
        <v>119</v>
      </c>
      <c r="B15" s="88"/>
      <c r="C15" s="88"/>
      <c r="D15" s="88"/>
      <c r="E15" s="49">
        <f t="shared" si="0"/>
        <v>0</v>
      </c>
      <c r="F15" s="14">
        <f t="shared" si="4"/>
        <v>0</v>
      </c>
      <c r="G15" s="14">
        <f t="shared" si="2"/>
        <v>0</v>
      </c>
      <c r="H15" s="14">
        <f t="shared" si="3"/>
        <v>0</v>
      </c>
      <c r="I15" s="13">
        <f t="shared" si="1"/>
        <v>0</v>
      </c>
    </row>
    <row r="16" spans="1:9" ht="12.75">
      <c r="A16" s="8" t="s">
        <v>120</v>
      </c>
      <c r="B16" s="88"/>
      <c r="C16" s="88"/>
      <c r="D16" s="88"/>
      <c r="E16" s="49">
        <f t="shared" si="0"/>
        <v>0</v>
      </c>
      <c r="F16" s="14">
        <f t="shared" si="4"/>
        <v>0</v>
      </c>
      <c r="G16" s="14">
        <f t="shared" si="2"/>
        <v>0</v>
      </c>
      <c r="H16" s="14">
        <f t="shared" si="3"/>
        <v>0</v>
      </c>
      <c r="I16" s="13">
        <f t="shared" si="1"/>
        <v>0</v>
      </c>
    </row>
    <row r="17" spans="1:9" ht="12.75">
      <c r="A17" s="8" t="s">
        <v>121</v>
      </c>
      <c r="B17" s="88"/>
      <c r="C17" s="88"/>
      <c r="D17" s="88"/>
      <c r="E17" s="49">
        <f t="shared" si="0"/>
        <v>0</v>
      </c>
      <c r="F17" s="14">
        <f t="shared" si="4"/>
        <v>0</v>
      </c>
      <c r="G17" s="14">
        <f t="shared" si="2"/>
        <v>0</v>
      </c>
      <c r="H17" s="14">
        <f t="shared" si="3"/>
        <v>0</v>
      </c>
      <c r="I17" s="13">
        <f t="shared" si="1"/>
        <v>0</v>
      </c>
    </row>
    <row r="18" spans="1:9" ht="12.75">
      <c r="A18" s="8" t="s">
        <v>122</v>
      </c>
      <c r="B18" s="88"/>
      <c r="C18" s="88"/>
      <c r="D18" s="88"/>
      <c r="E18" s="49">
        <f t="shared" si="0"/>
        <v>0</v>
      </c>
      <c r="F18" s="14">
        <f t="shared" si="4"/>
        <v>0</v>
      </c>
      <c r="G18" s="14">
        <f t="shared" si="2"/>
        <v>0</v>
      </c>
      <c r="H18" s="14">
        <f t="shared" si="3"/>
        <v>0</v>
      </c>
      <c r="I18" s="13">
        <f t="shared" si="1"/>
        <v>0</v>
      </c>
    </row>
    <row r="19" spans="1:12" ht="12.75">
      <c r="A19" s="17" t="s">
        <v>123</v>
      </c>
      <c r="B19" s="88"/>
      <c r="C19" s="88"/>
      <c r="D19" s="88"/>
      <c r="E19" s="49">
        <f t="shared" si="0"/>
        <v>0</v>
      </c>
      <c r="F19" s="14">
        <f t="shared" si="4"/>
        <v>0</v>
      </c>
      <c r="G19" s="14">
        <f t="shared" si="2"/>
        <v>0</v>
      </c>
      <c r="H19" s="14">
        <f t="shared" si="3"/>
        <v>0</v>
      </c>
      <c r="I19" s="13">
        <f t="shared" si="1"/>
        <v>0</v>
      </c>
      <c r="L19" s="6"/>
    </row>
    <row r="20" spans="1:11" ht="12.75">
      <c r="A20" s="2" t="s">
        <v>12</v>
      </c>
      <c r="B20" s="89"/>
      <c r="C20" s="89"/>
      <c r="D20" s="89"/>
      <c r="E20" s="48">
        <f t="shared" si="0"/>
        <v>0</v>
      </c>
      <c r="F20" s="13">
        <f t="shared" si="4"/>
        <v>0</v>
      </c>
      <c r="G20" s="13">
        <f t="shared" si="2"/>
        <v>0</v>
      </c>
      <c r="H20" s="13">
        <f t="shared" si="3"/>
        <v>0</v>
      </c>
      <c r="I20" s="13">
        <f t="shared" si="1"/>
        <v>0</v>
      </c>
      <c r="K20" s="6"/>
    </row>
    <row r="21" spans="1:9" ht="12.75">
      <c r="A21" s="2" t="s">
        <v>13</v>
      </c>
      <c r="B21" s="89"/>
      <c r="C21" s="89"/>
      <c r="D21" s="89"/>
      <c r="E21" s="48">
        <f t="shared" si="0"/>
        <v>0</v>
      </c>
      <c r="F21" s="13">
        <f t="shared" si="4"/>
        <v>0</v>
      </c>
      <c r="G21" s="13">
        <f t="shared" si="2"/>
        <v>0</v>
      </c>
      <c r="H21" s="13">
        <f t="shared" si="3"/>
        <v>0</v>
      </c>
      <c r="I21" s="13">
        <f t="shared" si="1"/>
        <v>0</v>
      </c>
    </row>
    <row r="22" spans="1:9" ht="12.75">
      <c r="A22" s="2" t="s">
        <v>14</v>
      </c>
      <c r="B22" s="89"/>
      <c r="C22" s="89"/>
      <c r="D22" s="89"/>
      <c r="E22" s="48">
        <f t="shared" si="0"/>
        <v>0</v>
      </c>
      <c r="F22" s="13">
        <f t="shared" si="4"/>
        <v>0</v>
      </c>
      <c r="G22" s="13">
        <f t="shared" si="2"/>
        <v>0</v>
      </c>
      <c r="H22" s="13">
        <f t="shared" si="3"/>
        <v>0</v>
      </c>
      <c r="I22" s="13">
        <f t="shared" si="1"/>
        <v>0</v>
      </c>
    </row>
    <row r="23" spans="1:9" ht="12.75">
      <c r="A23" s="2" t="s">
        <v>15</v>
      </c>
      <c r="B23" s="89"/>
      <c r="C23" s="89"/>
      <c r="D23" s="89"/>
      <c r="E23" s="48">
        <f t="shared" si="0"/>
        <v>0</v>
      </c>
      <c r="F23" s="13">
        <f t="shared" si="4"/>
        <v>0</v>
      </c>
      <c r="G23" s="13">
        <f t="shared" si="2"/>
        <v>0</v>
      </c>
      <c r="H23" s="13">
        <f t="shared" si="3"/>
        <v>0</v>
      </c>
      <c r="I23" s="13">
        <f t="shared" si="1"/>
        <v>0</v>
      </c>
    </row>
    <row r="24" spans="1:9" ht="12.75">
      <c r="A24" s="2" t="s">
        <v>5</v>
      </c>
      <c r="B24" s="54">
        <f>B25+B26+B27+B28+B29+B30+B31+B32</f>
        <v>0</v>
      </c>
      <c r="C24" s="48">
        <f>C25+C26+C27+C28+C29+C30+C31+C32</f>
        <v>0</v>
      </c>
      <c r="D24" s="54"/>
      <c r="E24" s="54">
        <f t="shared" si="0"/>
        <v>0</v>
      </c>
      <c r="F24" s="13">
        <f>F25+F26+F27+F28+F29+F30+F31+F32</f>
        <v>0</v>
      </c>
      <c r="G24" s="13">
        <f>G25+G26+G27+G28+G29+G30+G31+G32</f>
        <v>0</v>
      </c>
      <c r="H24" s="13">
        <f>H25+H26+H27+H28+H29+H30+H31+H32</f>
        <v>0</v>
      </c>
      <c r="I24" s="13">
        <f t="shared" si="1"/>
        <v>0</v>
      </c>
    </row>
    <row r="25" spans="1:13" ht="12.75">
      <c r="A25" s="8" t="s">
        <v>124</v>
      </c>
      <c r="B25" s="88"/>
      <c r="C25" s="88"/>
      <c r="D25" s="88"/>
      <c r="E25" s="49">
        <f t="shared" si="0"/>
        <v>0</v>
      </c>
      <c r="F25" s="14">
        <f aca="true" t="shared" si="5" ref="F25:F35">B25*B$3/10000</f>
        <v>0</v>
      </c>
      <c r="G25" s="14">
        <f t="shared" si="2"/>
        <v>0</v>
      </c>
      <c r="H25" s="14">
        <f t="shared" si="3"/>
        <v>0</v>
      </c>
      <c r="I25" s="13">
        <f t="shared" si="1"/>
        <v>0</v>
      </c>
      <c r="K25" s="6"/>
      <c r="L25" s="6"/>
      <c r="M25" s="6"/>
    </row>
    <row r="26" spans="1:9" ht="12.75">
      <c r="A26" s="17" t="s">
        <v>125</v>
      </c>
      <c r="B26" s="90"/>
      <c r="C26" s="88"/>
      <c r="D26" s="88"/>
      <c r="E26" s="53">
        <f t="shared" si="0"/>
        <v>0</v>
      </c>
      <c r="F26" s="14">
        <f t="shared" si="5"/>
        <v>0</v>
      </c>
      <c r="G26" s="14">
        <f t="shared" si="2"/>
        <v>0</v>
      </c>
      <c r="H26" s="14">
        <f t="shared" si="3"/>
        <v>0</v>
      </c>
      <c r="I26" s="13">
        <f t="shared" si="1"/>
        <v>0</v>
      </c>
    </row>
    <row r="27" spans="1:12" ht="12.75">
      <c r="A27" s="8" t="s">
        <v>126</v>
      </c>
      <c r="B27" s="88"/>
      <c r="C27" s="88"/>
      <c r="D27" s="88"/>
      <c r="E27" s="49">
        <f t="shared" si="0"/>
        <v>0</v>
      </c>
      <c r="F27" s="14">
        <f t="shared" si="5"/>
        <v>0</v>
      </c>
      <c r="G27" s="14">
        <f t="shared" si="2"/>
        <v>0</v>
      </c>
      <c r="H27" s="14">
        <f t="shared" si="3"/>
        <v>0</v>
      </c>
      <c r="I27" s="13">
        <f t="shared" si="1"/>
        <v>0</v>
      </c>
      <c r="L27" s="6"/>
    </row>
    <row r="28" spans="1:9" ht="12.75">
      <c r="A28" s="8" t="s">
        <v>127</v>
      </c>
      <c r="B28" s="88"/>
      <c r="C28" s="88"/>
      <c r="D28" s="88"/>
      <c r="E28" s="49">
        <f t="shared" si="0"/>
        <v>0</v>
      </c>
      <c r="F28" s="14">
        <f t="shared" si="5"/>
        <v>0</v>
      </c>
      <c r="G28" s="14">
        <f t="shared" si="2"/>
        <v>0</v>
      </c>
      <c r="H28" s="14">
        <f t="shared" si="3"/>
        <v>0</v>
      </c>
      <c r="I28" s="13">
        <f t="shared" si="1"/>
        <v>0</v>
      </c>
    </row>
    <row r="29" spans="1:9" ht="12.75">
      <c r="A29" s="8" t="s">
        <v>128</v>
      </c>
      <c r="B29" s="88"/>
      <c r="C29" s="88"/>
      <c r="D29" s="88"/>
      <c r="E29" s="49">
        <f t="shared" si="0"/>
        <v>0</v>
      </c>
      <c r="F29" s="14">
        <f t="shared" si="5"/>
        <v>0</v>
      </c>
      <c r="G29" s="14">
        <f t="shared" si="2"/>
        <v>0</v>
      </c>
      <c r="H29" s="14">
        <f t="shared" si="3"/>
        <v>0</v>
      </c>
      <c r="I29" s="13">
        <f t="shared" si="1"/>
        <v>0</v>
      </c>
    </row>
    <row r="30" spans="1:9" ht="12.75">
      <c r="A30" s="17" t="s">
        <v>129</v>
      </c>
      <c r="B30" s="88"/>
      <c r="C30" s="88"/>
      <c r="D30" s="88"/>
      <c r="E30" s="49">
        <f t="shared" si="0"/>
        <v>0</v>
      </c>
      <c r="F30" s="14">
        <f t="shared" si="5"/>
        <v>0</v>
      </c>
      <c r="G30" s="14">
        <f t="shared" si="2"/>
        <v>0</v>
      </c>
      <c r="H30" s="14">
        <f t="shared" si="3"/>
        <v>0</v>
      </c>
      <c r="I30" s="13">
        <f t="shared" si="1"/>
        <v>0</v>
      </c>
    </row>
    <row r="31" spans="1:9" ht="12.75">
      <c r="A31" s="8" t="s">
        <v>130</v>
      </c>
      <c r="B31" s="88"/>
      <c r="C31" s="88"/>
      <c r="D31" s="88"/>
      <c r="E31" s="49">
        <f t="shared" si="0"/>
        <v>0</v>
      </c>
      <c r="F31" s="14">
        <f t="shared" si="5"/>
        <v>0</v>
      </c>
      <c r="G31" s="14">
        <f t="shared" si="2"/>
        <v>0</v>
      </c>
      <c r="H31" s="14">
        <f t="shared" si="3"/>
        <v>0</v>
      </c>
      <c r="I31" s="13">
        <f t="shared" si="1"/>
        <v>0</v>
      </c>
    </row>
    <row r="32" spans="1:9" ht="12.75">
      <c r="A32" s="8" t="s">
        <v>131</v>
      </c>
      <c r="B32" s="90"/>
      <c r="C32" s="88"/>
      <c r="D32" s="88"/>
      <c r="E32" s="53">
        <f t="shared" si="0"/>
        <v>0</v>
      </c>
      <c r="F32" s="14">
        <f t="shared" si="5"/>
        <v>0</v>
      </c>
      <c r="G32" s="14">
        <f t="shared" si="2"/>
        <v>0</v>
      </c>
      <c r="H32" s="14">
        <f t="shared" si="3"/>
        <v>0</v>
      </c>
      <c r="I32" s="13">
        <f t="shared" si="1"/>
        <v>0</v>
      </c>
    </row>
    <row r="33" spans="1:9" ht="12.75">
      <c r="A33" s="2" t="s">
        <v>16</v>
      </c>
      <c r="B33" s="89"/>
      <c r="C33" s="89"/>
      <c r="D33" s="89"/>
      <c r="E33" s="48">
        <f t="shared" si="0"/>
        <v>0</v>
      </c>
      <c r="F33" s="13">
        <f t="shared" si="5"/>
        <v>0</v>
      </c>
      <c r="G33" s="13">
        <f t="shared" si="2"/>
        <v>0</v>
      </c>
      <c r="H33" s="13">
        <f t="shared" si="3"/>
        <v>0</v>
      </c>
      <c r="I33" s="13">
        <f t="shared" si="1"/>
        <v>0</v>
      </c>
    </row>
    <row r="34" spans="1:9" ht="12.75">
      <c r="A34" s="2" t="s">
        <v>17</v>
      </c>
      <c r="B34" s="89"/>
      <c r="C34" s="89"/>
      <c r="D34" s="89"/>
      <c r="E34" s="48">
        <f t="shared" si="0"/>
        <v>0</v>
      </c>
      <c r="F34" s="13">
        <f t="shared" si="5"/>
        <v>0</v>
      </c>
      <c r="G34" s="13">
        <f t="shared" si="2"/>
        <v>0</v>
      </c>
      <c r="H34" s="13">
        <f t="shared" si="3"/>
        <v>0</v>
      </c>
      <c r="I34" s="13">
        <f t="shared" si="1"/>
        <v>0</v>
      </c>
    </row>
    <row r="35" spans="1:9" ht="12.75">
      <c r="A35" s="2" t="s">
        <v>18</v>
      </c>
      <c r="B35" s="89"/>
      <c r="C35" s="89"/>
      <c r="D35" s="89"/>
      <c r="E35" s="48">
        <f t="shared" si="0"/>
        <v>0</v>
      </c>
      <c r="F35" s="13">
        <f t="shared" si="5"/>
        <v>0</v>
      </c>
      <c r="G35" s="13">
        <f t="shared" si="2"/>
        <v>0</v>
      </c>
      <c r="H35" s="13">
        <f t="shared" si="3"/>
        <v>0</v>
      </c>
      <c r="I35" s="13">
        <f t="shared" si="1"/>
        <v>0</v>
      </c>
    </row>
    <row r="36" spans="1:9" ht="12.75">
      <c r="A36" s="2" t="s">
        <v>19</v>
      </c>
      <c r="B36" s="48">
        <f>B37+B38</f>
        <v>0</v>
      </c>
      <c r="C36" s="48">
        <f>C37+C38</f>
        <v>0</v>
      </c>
      <c r="D36" s="48">
        <f>D37+D38</f>
        <v>0</v>
      </c>
      <c r="E36" s="48">
        <f t="shared" si="0"/>
        <v>0</v>
      </c>
      <c r="F36" s="13">
        <f>F37+F38</f>
        <v>0</v>
      </c>
      <c r="G36" s="13">
        <f>G37+G38</f>
        <v>0</v>
      </c>
      <c r="H36" s="13">
        <f>H37+H38</f>
        <v>0</v>
      </c>
      <c r="I36" s="13">
        <f t="shared" si="1"/>
        <v>0</v>
      </c>
    </row>
    <row r="37" spans="1:9" ht="12.75">
      <c r="A37" s="8" t="s">
        <v>132</v>
      </c>
      <c r="B37" s="88"/>
      <c r="C37" s="88"/>
      <c r="D37" s="88"/>
      <c r="E37" s="49">
        <f t="shared" si="0"/>
        <v>0</v>
      </c>
      <c r="F37" s="14">
        <f>B37*B$3/10000</f>
        <v>0</v>
      </c>
      <c r="G37" s="14">
        <f t="shared" si="2"/>
        <v>0</v>
      </c>
      <c r="H37" s="14">
        <f t="shared" si="3"/>
        <v>0</v>
      </c>
      <c r="I37" s="13">
        <f t="shared" si="1"/>
        <v>0</v>
      </c>
    </row>
    <row r="38" spans="1:9" ht="12.75">
      <c r="A38" s="17" t="s">
        <v>133</v>
      </c>
      <c r="B38" s="88"/>
      <c r="C38" s="88"/>
      <c r="D38" s="88"/>
      <c r="E38" s="49">
        <f t="shared" si="0"/>
        <v>0</v>
      </c>
      <c r="F38" s="14">
        <f>B38*B$3/10000</f>
        <v>0</v>
      </c>
      <c r="G38" s="14">
        <f t="shared" si="2"/>
        <v>0</v>
      </c>
      <c r="H38" s="14">
        <f t="shared" si="3"/>
        <v>0</v>
      </c>
      <c r="I38" s="13">
        <f t="shared" si="1"/>
        <v>0</v>
      </c>
    </row>
    <row r="39" spans="1:9" ht="12.75">
      <c r="A39" s="2" t="s">
        <v>20</v>
      </c>
      <c r="B39" s="89"/>
      <c r="C39" s="89"/>
      <c r="D39" s="89"/>
      <c r="E39" s="48">
        <f t="shared" si="0"/>
        <v>0</v>
      </c>
      <c r="F39" s="13">
        <f>B39*B$3/10000</f>
        <v>0</v>
      </c>
      <c r="G39" s="13">
        <f t="shared" si="2"/>
        <v>0</v>
      </c>
      <c r="H39" s="13">
        <f t="shared" si="3"/>
        <v>0</v>
      </c>
      <c r="I39" s="13">
        <f t="shared" si="1"/>
        <v>0</v>
      </c>
    </row>
    <row r="40" spans="1:9" ht="12.75">
      <c r="A40" s="2" t="s">
        <v>21</v>
      </c>
      <c r="B40" s="91"/>
      <c r="C40" s="91"/>
      <c r="D40" s="89"/>
      <c r="E40" s="48">
        <f t="shared" si="0"/>
        <v>0</v>
      </c>
      <c r="F40" s="13">
        <f>B40*B$3/10000</f>
        <v>0</v>
      </c>
      <c r="G40" s="13">
        <f t="shared" si="2"/>
        <v>0</v>
      </c>
      <c r="H40" s="13">
        <f t="shared" si="3"/>
        <v>0</v>
      </c>
      <c r="I40" s="13">
        <f t="shared" si="1"/>
        <v>0</v>
      </c>
    </row>
    <row r="41" spans="1:9" ht="12.75">
      <c r="A41" s="2" t="s">
        <v>22</v>
      </c>
      <c r="B41" s="48">
        <f>B42+B43</f>
        <v>0</v>
      </c>
      <c r="C41" s="48">
        <f>C42+C43</f>
        <v>0</v>
      </c>
      <c r="D41" s="48">
        <f>D42+D43</f>
        <v>0</v>
      </c>
      <c r="E41" s="48">
        <f t="shared" si="0"/>
        <v>0</v>
      </c>
      <c r="F41" s="13">
        <f>F42+F43</f>
        <v>0</v>
      </c>
      <c r="G41" s="13">
        <f>G42+G43</f>
        <v>0</v>
      </c>
      <c r="H41" s="13">
        <f>H42+H43</f>
        <v>0</v>
      </c>
      <c r="I41" s="13">
        <f t="shared" si="1"/>
        <v>0</v>
      </c>
    </row>
    <row r="42" spans="1:9" ht="12.75">
      <c r="A42" s="8" t="s">
        <v>135</v>
      </c>
      <c r="B42" s="88"/>
      <c r="C42" s="88"/>
      <c r="D42" s="88"/>
      <c r="E42" s="49">
        <f t="shared" si="0"/>
        <v>0</v>
      </c>
      <c r="F42" s="14">
        <f>B42*B$3/10000</f>
        <v>0</v>
      </c>
      <c r="G42" s="14">
        <f t="shared" si="2"/>
        <v>0</v>
      </c>
      <c r="H42" s="14">
        <f t="shared" si="3"/>
        <v>0</v>
      </c>
      <c r="I42" s="13">
        <f t="shared" si="1"/>
        <v>0</v>
      </c>
    </row>
    <row r="43" spans="1:9" ht="12.75">
      <c r="A43" s="17" t="s">
        <v>134</v>
      </c>
      <c r="B43" s="88"/>
      <c r="C43" s="88"/>
      <c r="D43" s="88"/>
      <c r="E43" s="49">
        <f t="shared" si="0"/>
        <v>0</v>
      </c>
      <c r="F43" s="14">
        <f>B43*B$3/10000</f>
        <v>0</v>
      </c>
      <c r="G43" s="14">
        <f t="shared" si="2"/>
        <v>0</v>
      </c>
      <c r="H43" s="14">
        <f t="shared" si="3"/>
        <v>0</v>
      </c>
      <c r="I43" s="13">
        <f t="shared" si="1"/>
        <v>0</v>
      </c>
    </row>
    <row r="44" spans="1:9" ht="12.75">
      <c r="A44" s="2" t="s">
        <v>23</v>
      </c>
      <c r="B44" s="91"/>
      <c r="C44" s="91"/>
      <c r="D44" s="89"/>
      <c r="E44" s="48">
        <f t="shared" si="0"/>
        <v>0</v>
      </c>
      <c r="F44" s="13">
        <f>B44*B$3/10000</f>
        <v>0</v>
      </c>
      <c r="G44" s="13">
        <f t="shared" si="2"/>
        <v>0</v>
      </c>
      <c r="H44" s="13">
        <f t="shared" si="3"/>
        <v>0</v>
      </c>
      <c r="I44" s="13">
        <f t="shared" si="1"/>
        <v>0</v>
      </c>
    </row>
    <row r="45" spans="1:9" ht="12.75">
      <c r="A45" s="2" t="s">
        <v>24</v>
      </c>
      <c r="B45" s="91"/>
      <c r="C45" s="91"/>
      <c r="D45" s="89"/>
      <c r="E45" s="48">
        <f t="shared" si="0"/>
        <v>0</v>
      </c>
      <c r="F45" s="13">
        <f>B45*B$3/10000</f>
        <v>0</v>
      </c>
      <c r="G45" s="13">
        <f t="shared" si="2"/>
        <v>0</v>
      </c>
      <c r="H45" s="13">
        <f t="shared" si="3"/>
        <v>0</v>
      </c>
      <c r="I45" s="13">
        <f t="shared" si="1"/>
        <v>0</v>
      </c>
    </row>
    <row r="46" spans="1:9" ht="12.75">
      <c r="A46" s="2" t="s">
        <v>25</v>
      </c>
      <c r="B46" s="91"/>
      <c r="C46" s="91"/>
      <c r="D46" s="89"/>
      <c r="E46" s="48">
        <f t="shared" si="0"/>
        <v>0</v>
      </c>
      <c r="F46" s="13">
        <f>B46*B$3/10000</f>
        <v>0</v>
      </c>
      <c r="G46" s="13">
        <f t="shared" si="2"/>
        <v>0</v>
      </c>
      <c r="H46" s="13">
        <f t="shared" si="3"/>
        <v>0</v>
      </c>
      <c r="I46" s="13">
        <f t="shared" si="1"/>
        <v>0</v>
      </c>
    </row>
    <row r="47" spans="1:9" ht="12.75">
      <c r="A47" s="2" t="s">
        <v>3</v>
      </c>
      <c r="B47" s="48">
        <f>B48</f>
        <v>0</v>
      </c>
      <c r="C47" s="48">
        <f>C48</f>
        <v>0</v>
      </c>
      <c r="D47" s="48">
        <f>D48</f>
        <v>0</v>
      </c>
      <c r="E47" s="48">
        <f t="shared" si="0"/>
        <v>0</v>
      </c>
      <c r="F47" s="13">
        <f>F48</f>
        <v>0</v>
      </c>
      <c r="G47" s="13">
        <f>G48</f>
        <v>0</v>
      </c>
      <c r="H47" s="13">
        <f>H48</f>
        <v>0</v>
      </c>
      <c r="I47" s="13">
        <f t="shared" si="1"/>
        <v>0</v>
      </c>
    </row>
    <row r="48" spans="1:9" ht="12.75">
      <c r="A48" s="17" t="s">
        <v>61</v>
      </c>
      <c r="B48" s="88"/>
      <c r="C48" s="88"/>
      <c r="D48" s="88"/>
      <c r="E48" s="49">
        <f t="shared" si="0"/>
        <v>0</v>
      </c>
      <c r="F48" s="74">
        <f>F57+F58+F59</f>
        <v>0</v>
      </c>
      <c r="G48" s="74">
        <f>G57+G58+G59</f>
        <v>0</v>
      </c>
      <c r="H48" s="74">
        <f>H57+H58+H59</f>
        <v>0</v>
      </c>
      <c r="I48" s="74">
        <f t="shared" si="1"/>
        <v>0</v>
      </c>
    </row>
    <row r="49" spans="1:10" ht="25.5">
      <c r="A49" s="9" t="s">
        <v>322</v>
      </c>
      <c r="B49" s="51">
        <f aca="true" t="shared" si="6" ref="B49:H49">B9+B12+B13+B20+B21+B22+B23+B24+B33+B34+B35+B36+B39+B40+B41+B44+B45+B46+B47</f>
        <v>0</v>
      </c>
      <c r="C49" s="51">
        <f t="shared" si="6"/>
        <v>0</v>
      </c>
      <c r="D49" s="51">
        <f t="shared" si="6"/>
        <v>0</v>
      </c>
      <c r="E49" s="51">
        <f t="shared" si="6"/>
        <v>0</v>
      </c>
      <c r="F49" s="10">
        <f t="shared" si="6"/>
        <v>0</v>
      </c>
      <c r="G49" s="10">
        <f t="shared" si="6"/>
        <v>0</v>
      </c>
      <c r="H49" s="10">
        <f t="shared" si="6"/>
        <v>0</v>
      </c>
      <c r="I49" s="10">
        <f t="shared" si="1"/>
        <v>0</v>
      </c>
      <c r="J49" s="252"/>
    </row>
    <row r="50" spans="1:9" ht="27" customHeight="1">
      <c r="A50" s="2" t="s">
        <v>26</v>
      </c>
      <c r="B50" s="89"/>
      <c r="C50" s="89"/>
      <c r="D50" s="89"/>
      <c r="E50" s="48">
        <f>B50+C50+D50</f>
        <v>0</v>
      </c>
      <c r="F50" s="14">
        <f>B50*B3/10000</f>
        <v>0</v>
      </c>
      <c r="G50" s="14">
        <f>C50*B3/10000</f>
        <v>0</v>
      </c>
      <c r="H50" s="13"/>
      <c r="I50" s="13">
        <f t="shared" si="1"/>
        <v>0</v>
      </c>
    </row>
    <row r="51" spans="1:9" ht="14.25">
      <c r="A51" s="5" t="s">
        <v>31</v>
      </c>
      <c r="B51" s="52">
        <f>B49+B50</f>
        <v>0</v>
      </c>
      <c r="C51" s="52">
        <f>C49+C50</f>
        <v>0</v>
      </c>
      <c r="D51" s="52">
        <f>D49+D50</f>
        <v>0</v>
      </c>
      <c r="E51" s="51">
        <f>B51+C51+D51</f>
        <v>0</v>
      </c>
      <c r="F51" s="16">
        <f>F49+F50</f>
        <v>0</v>
      </c>
      <c r="G51" s="16">
        <f>G49+G50</f>
        <v>0</v>
      </c>
      <c r="H51" s="16">
        <f>H49+H50</f>
        <v>0</v>
      </c>
      <c r="I51" s="36">
        <f t="shared" si="1"/>
        <v>0</v>
      </c>
    </row>
    <row r="52" spans="1:9" ht="29.25">
      <c r="A52" s="33" t="s">
        <v>33</v>
      </c>
      <c r="B52" s="52"/>
      <c r="C52" s="52"/>
      <c r="D52" s="92"/>
      <c r="E52" s="51">
        <f>B52+C52+D52</f>
        <v>0</v>
      </c>
      <c r="F52" s="55">
        <f>B52*B3/10000</f>
        <v>0</v>
      </c>
      <c r="G52" s="55">
        <f>C52*B3/10000</f>
        <v>0</v>
      </c>
      <c r="H52" s="36">
        <f>D52*B3/10000</f>
        <v>0</v>
      </c>
      <c r="I52" s="36">
        <f t="shared" si="1"/>
        <v>0</v>
      </c>
    </row>
    <row r="53" spans="1:9" ht="14.25">
      <c r="A53" s="33" t="s">
        <v>34</v>
      </c>
      <c r="B53" s="52"/>
      <c r="C53" s="92"/>
      <c r="D53" s="52"/>
      <c r="E53" s="51">
        <f>B53+C53+D53</f>
        <v>0</v>
      </c>
      <c r="F53" s="36">
        <f>B53*B3/10000</f>
        <v>0</v>
      </c>
      <c r="G53" s="36">
        <f>C53*B3/10000</f>
        <v>0</v>
      </c>
      <c r="H53" s="36">
        <f>D53*B3/10000</f>
        <v>0</v>
      </c>
      <c r="I53" s="36">
        <f t="shared" si="1"/>
        <v>0</v>
      </c>
    </row>
    <row r="54" spans="1:10" ht="14.25">
      <c r="A54" s="33" t="s">
        <v>35</v>
      </c>
      <c r="B54" s="52">
        <f>B51+B52+B53</f>
        <v>0</v>
      </c>
      <c r="C54" s="52">
        <f>C51+C52+C53</f>
        <v>0</v>
      </c>
      <c r="D54" s="52">
        <f>D51+D52+D53</f>
        <v>0</v>
      </c>
      <c r="E54" s="51">
        <f>B54+C54+D54</f>
        <v>0</v>
      </c>
      <c r="F54" s="16">
        <f>F51+F52+F53</f>
        <v>0</v>
      </c>
      <c r="G54" s="16">
        <f>G51+G52+G53</f>
        <v>0</v>
      </c>
      <c r="H54" s="16">
        <f>H51+H52+H53</f>
        <v>0</v>
      </c>
      <c r="I54" s="36">
        <f t="shared" si="1"/>
        <v>0</v>
      </c>
      <c r="J54" s="6"/>
    </row>
    <row r="55" ht="12.75">
      <c r="E55" s="253"/>
    </row>
    <row r="56" spans="1:9" ht="12.75">
      <c r="A56" s="118" t="s">
        <v>145</v>
      </c>
      <c r="B56" s="44"/>
      <c r="C56" s="44"/>
      <c r="D56" s="44"/>
      <c r="E56" s="44"/>
      <c r="F56" s="31"/>
      <c r="G56" s="31"/>
      <c r="H56" s="31"/>
      <c r="I56" s="124"/>
    </row>
    <row r="57" spans="1:9" ht="12.75">
      <c r="A57" s="123" t="s">
        <v>156</v>
      </c>
      <c r="B57" s="59"/>
      <c r="C57" s="59"/>
      <c r="D57" s="59"/>
      <c r="E57" s="48">
        <f>B57+C57+D57</f>
        <v>0</v>
      </c>
      <c r="F57" s="13">
        <f>B57*B$3/10000</f>
        <v>0</v>
      </c>
      <c r="G57" s="13">
        <f>C57*B$3/10000</f>
        <v>0</v>
      </c>
      <c r="H57" s="13">
        <f>D57*B$3/10000</f>
        <v>0</v>
      </c>
      <c r="I57" s="35">
        <f>F57+G57+H57</f>
        <v>0</v>
      </c>
    </row>
    <row r="58" spans="1:9" ht="12.75">
      <c r="A58" s="125"/>
      <c r="B58" s="126"/>
      <c r="C58" s="126"/>
      <c r="D58" s="126"/>
      <c r="E58" s="48">
        <f>B58+C58+D58</f>
        <v>0</v>
      </c>
      <c r="F58" s="13">
        <f>B58*B$3/10000</f>
        <v>0</v>
      </c>
      <c r="G58" s="13">
        <f>C58*B$3/10000</f>
        <v>0</v>
      </c>
      <c r="H58" s="13">
        <f>D58*B$3/10000</f>
        <v>0</v>
      </c>
      <c r="I58" s="35">
        <f>F58+G58+H58</f>
        <v>0</v>
      </c>
    </row>
    <row r="59" spans="1:9" ht="12.75">
      <c r="A59" s="125"/>
      <c r="B59" s="126"/>
      <c r="C59" s="126"/>
      <c r="D59" s="126"/>
      <c r="E59" s="48">
        <f>B59+C59+D59</f>
        <v>0</v>
      </c>
      <c r="F59" s="13">
        <f>B59*B$3/10000</f>
        <v>0</v>
      </c>
      <c r="G59" s="13">
        <f>C59*B$3/10000</f>
        <v>0</v>
      </c>
      <c r="H59" s="13">
        <f>D59*B$3/10000</f>
        <v>0</v>
      </c>
      <c r="I59" s="35">
        <f>F59+G59+H59</f>
        <v>0</v>
      </c>
    </row>
  </sheetData>
  <sheetProtection/>
  <mergeCells count="5">
    <mergeCell ref="H1:I1"/>
    <mergeCell ref="A5:I5"/>
    <mergeCell ref="F6:I6"/>
    <mergeCell ref="A6:A7"/>
    <mergeCell ref="B6:E6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showZeros="0"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6" sqref="G56"/>
    </sheetView>
  </sheetViews>
  <sheetFormatPr defaultColWidth="9.00390625" defaultRowHeight="12.75"/>
  <cols>
    <col min="1" max="1" width="38.875" style="0" customWidth="1"/>
    <col min="2" max="2" width="11.625" style="39" customWidth="1"/>
    <col min="3" max="3" width="10.375" style="39" customWidth="1"/>
    <col min="4" max="4" width="9.875" style="39" customWidth="1"/>
    <col min="5" max="5" width="10.00390625" style="39" customWidth="1"/>
    <col min="6" max="6" width="7.00390625" style="39" customWidth="1"/>
    <col min="7" max="7" width="11.625" style="40" customWidth="1"/>
    <col min="8" max="8" width="10.75390625" style="40" customWidth="1"/>
    <col min="9" max="9" width="10.125" style="40" customWidth="1"/>
    <col min="10" max="10" width="10.00390625" style="40" customWidth="1"/>
    <col min="11" max="11" width="5.875" style="40" customWidth="1"/>
    <col min="12" max="12" width="11.375" style="0" customWidth="1"/>
  </cols>
  <sheetData>
    <row r="1" spans="10:11" ht="14.25">
      <c r="J1" s="29" t="s">
        <v>9</v>
      </c>
      <c r="K1" s="29"/>
    </row>
    <row r="2" spans="1:12" ht="14.25">
      <c r="A2" s="43" t="s">
        <v>7</v>
      </c>
      <c r="B2" s="57"/>
      <c r="C2" s="57"/>
      <c r="D2" s="41"/>
      <c r="E2" s="41"/>
      <c r="F2" s="41"/>
      <c r="G2" s="42"/>
      <c r="H2" s="42"/>
      <c r="I2" s="42"/>
      <c r="J2" s="42"/>
      <c r="K2" s="42"/>
      <c r="L2" s="254" t="s">
        <v>349</v>
      </c>
    </row>
    <row r="3" ht="14.25">
      <c r="L3" s="256" t="s">
        <v>348</v>
      </c>
    </row>
    <row r="4" spans="1:11" ht="29.25" customHeight="1">
      <c r="A4" s="286" t="s">
        <v>64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40.5" customHeight="1">
      <c r="A5" s="290" t="s">
        <v>118</v>
      </c>
      <c r="B5" s="287" t="s">
        <v>77</v>
      </c>
      <c r="C5" s="288"/>
      <c r="D5" s="288"/>
      <c r="E5" s="288"/>
      <c r="F5" s="289"/>
      <c r="G5" s="287" t="s">
        <v>149</v>
      </c>
      <c r="H5" s="288"/>
      <c r="I5" s="288"/>
      <c r="J5" s="288"/>
      <c r="K5" s="289"/>
    </row>
    <row r="6" spans="1:11" ht="83.25" customHeight="1">
      <c r="A6" s="291"/>
      <c r="B6" s="26" t="s">
        <v>102</v>
      </c>
      <c r="C6" s="26" t="s">
        <v>103</v>
      </c>
      <c r="D6" s="26" t="s">
        <v>104</v>
      </c>
      <c r="E6" s="26" t="s">
        <v>105</v>
      </c>
      <c r="F6" s="26" t="s">
        <v>0</v>
      </c>
      <c r="G6" s="26" t="s">
        <v>102</v>
      </c>
      <c r="H6" s="26" t="s">
        <v>103</v>
      </c>
      <c r="I6" s="26" t="s">
        <v>104</v>
      </c>
      <c r="J6" s="26" t="s">
        <v>105</v>
      </c>
      <c r="K6" s="26" t="s">
        <v>0</v>
      </c>
    </row>
    <row r="7" spans="1:11" ht="12.75">
      <c r="A7" s="1">
        <v>1</v>
      </c>
      <c r="B7" s="7">
        <v>2</v>
      </c>
      <c r="C7" s="1">
        <v>3</v>
      </c>
      <c r="D7" s="7">
        <v>4</v>
      </c>
      <c r="E7" s="1">
        <v>5</v>
      </c>
      <c r="F7" s="7">
        <v>6</v>
      </c>
      <c r="G7" s="1">
        <v>7</v>
      </c>
      <c r="H7" s="7">
        <v>8</v>
      </c>
      <c r="I7" s="1">
        <v>9</v>
      </c>
      <c r="J7" s="7">
        <v>10</v>
      </c>
      <c r="K7" s="1">
        <v>11</v>
      </c>
    </row>
    <row r="8" spans="1:11" ht="12.75">
      <c r="A8" s="2" t="s">
        <v>4</v>
      </c>
      <c r="B8" s="30"/>
      <c r="C8" s="30"/>
      <c r="D8" s="48"/>
      <c r="E8" s="30"/>
      <c r="F8" s="30">
        <f>B8+C8+D8+E8</f>
        <v>0</v>
      </c>
      <c r="G8" s="13">
        <f>G9+G10</f>
        <v>0</v>
      </c>
      <c r="H8" s="13"/>
      <c r="I8" s="13">
        <f>I9+I10</f>
        <v>0</v>
      </c>
      <c r="J8" s="13">
        <f>J9+J10</f>
        <v>0</v>
      </c>
      <c r="K8" s="13">
        <f>G8+H8+I8+J8</f>
        <v>0</v>
      </c>
    </row>
    <row r="9" spans="1:11" ht="12.75">
      <c r="A9" s="8" t="s">
        <v>1</v>
      </c>
      <c r="B9" s="77">
        <v>1</v>
      </c>
      <c r="C9" s="77"/>
      <c r="D9" s="80">
        <v>0.16</v>
      </c>
      <c r="E9" s="77"/>
      <c r="F9" s="80">
        <f aca="true" t="shared" si="0" ref="F9:F87">B9+C9+D9+E9</f>
        <v>1.16</v>
      </c>
      <c r="G9" s="14">
        <f>'П1'!F10*'П2'!B9</f>
        <v>0</v>
      </c>
      <c r="H9" s="14"/>
      <c r="I9" s="14">
        <f>G9*D9</f>
        <v>0</v>
      </c>
      <c r="J9" s="14">
        <f>G9*E9</f>
        <v>0</v>
      </c>
      <c r="K9" s="14">
        <f aca="true" t="shared" si="1" ref="K9:K70">G9+H9+I9+J9</f>
        <v>0</v>
      </c>
    </row>
    <row r="10" spans="1:11" ht="12.75">
      <c r="A10" s="8" t="s">
        <v>2</v>
      </c>
      <c r="B10" s="77">
        <v>1</v>
      </c>
      <c r="C10" s="77"/>
      <c r="D10" s="80">
        <v>0.16</v>
      </c>
      <c r="E10" s="77"/>
      <c r="F10" s="80">
        <f t="shared" si="0"/>
        <v>1.16</v>
      </c>
      <c r="G10" s="14">
        <f>'П1'!F11*'П2'!B10</f>
        <v>0</v>
      </c>
      <c r="H10" s="14"/>
      <c r="I10" s="14">
        <f aca="true" t="shared" si="2" ref="I10:I45">G10*D10</f>
        <v>0</v>
      </c>
      <c r="J10" s="14">
        <f aca="true" t="shared" si="3" ref="J10:J45">G10*E10</f>
        <v>0</v>
      </c>
      <c r="K10" s="14">
        <f t="shared" si="1"/>
        <v>0</v>
      </c>
    </row>
    <row r="11" spans="1:12" ht="12.75">
      <c r="A11" s="2" t="s">
        <v>10</v>
      </c>
      <c r="B11" s="30">
        <v>1</v>
      </c>
      <c r="C11" s="30"/>
      <c r="D11" s="48">
        <v>0.32</v>
      </c>
      <c r="E11" s="30"/>
      <c r="F11" s="48">
        <f t="shared" si="0"/>
        <v>1.32</v>
      </c>
      <c r="G11" s="13">
        <f>'П1'!F12*'П2'!B11</f>
        <v>0</v>
      </c>
      <c r="H11" s="13"/>
      <c r="I11" s="13">
        <f t="shared" si="2"/>
        <v>0</v>
      </c>
      <c r="J11" s="13">
        <f t="shared" si="3"/>
        <v>0</v>
      </c>
      <c r="K11" s="13">
        <f t="shared" si="1"/>
        <v>0</v>
      </c>
      <c r="L11" s="6"/>
    </row>
    <row r="12" spans="1:13" ht="12.75">
      <c r="A12" s="2" t="s">
        <v>11</v>
      </c>
      <c r="B12" s="30"/>
      <c r="C12" s="30"/>
      <c r="D12" s="48"/>
      <c r="E12" s="30"/>
      <c r="F12" s="48">
        <f t="shared" si="0"/>
        <v>0</v>
      </c>
      <c r="G12" s="13">
        <f>G13+G14+G15+G16+G17+G18</f>
        <v>0</v>
      </c>
      <c r="H12" s="13">
        <f>H13+H14+H15+H16+H17+H18</f>
        <v>0</v>
      </c>
      <c r="I12" s="13">
        <f>I13+I14+I15+I16+I17+I18</f>
        <v>0</v>
      </c>
      <c r="J12" s="13">
        <f>J13+J14+J15+J16+J17+J18</f>
        <v>0</v>
      </c>
      <c r="K12" s="13">
        <f t="shared" si="1"/>
        <v>0</v>
      </c>
      <c r="M12" s="12"/>
    </row>
    <row r="13" spans="1:11" ht="12.75">
      <c r="A13" s="8" t="s">
        <v>117</v>
      </c>
      <c r="B13" s="77">
        <v>1</v>
      </c>
      <c r="C13" s="77"/>
      <c r="D13" s="80">
        <v>0.16</v>
      </c>
      <c r="E13" s="77"/>
      <c r="F13" s="80">
        <f t="shared" si="0"/>
        <v>1.16</v>
      </c>
      <c r="G13" s="14">
        <f>'П1'!F14*'П2'!B13</f>
        <v>0</v>
      </c>
      <c r="H13" s="14"/>
      <c r="I13" s="14">
        <f t="shared" si="2"/>
        <v>0</v>
      </c>
      <c r="J13" s="14">
        <f t="shared" si="3"/>
        <v>0</v>
      </c>
      <c r="K13" s="74">
        <f t="shared" si="1"/>
        <v>0</v>
      </c>
    </row>
    <row r="14" spans="1:11" ht="12.75">
      <c r="A14" s="8" t="s">
        <v>119</v>
      </c>
      <c r="B14" s="77">
        <v>1</v>
      </c>
      <c r="C14" s="77"/>
      <c r="D14" s="80">
        <v>0.16</v>
      </c>
      <c r="E14" s="77"/>
      <c r="F14" s="80">
        <f t="shared" si="0"/>
        <v>1.16</v>
      </c>
      <c r="G14" s="14">
        <f>'П1'!F15*'П2'!B14</f>
        <v>0</v>
      </c>
      <c r="H14" s="14"/>
      <c r="I14" s="14">
        <f t="shared" si="2"/>
        <v>0</v>
      </c>
      <c r="J14" s="14">
        <f t="shared" si="3"/>
        <v>0</v>
      </c>
      <c r="K14" s="74">
        <f t="shared" si="1"/>
        <v>0</v>
      </c>
    </row>
    <row r="15" spans="1:11" ht="12.75">
      <c r="A15" s="8" t="s">
        <v>120</v>
      </c>
      <c r="B15" s="77">
        <v>1</v>
      </c>
      <c r="C15" s="77"/>
      <c r="D15" s="80">
        <v>0.16</v>
      </c>
      <c r="E15" s="77"/>
      <c r="F15" s="80">
        <f t="shared" si="0"/>
        <v>1.16</v>
      </c>
      <c r="G15" s="14">
        <f>'П1'!F16*'П2'!B15</f>
        <v>0</v>
      </c>
      <c r="H15" s="14"/>
      <c r="I15" s="14">
        <f t="shared" si="2"/>
        <v>0</v>
      </c>
      <c r="J15" s="14">
        <f t="shared" si="3"/>
        <v>0</v>
      </c>
      <c r="K15" s="74">
        <f t="shared" si="1"/>
        <v>0</v>
      </c>
    </row>
    <row r="16" spans="1:11" ht="12.75">
      <c r="A16" s="8" t="s">
        <v>121</v>
      </c>
      <c r="B16" s="77">
        <v>1</v>
      </c>
      <c r="C16" s="77"/>
      <c r="D16" s="80">
        <v>0.16</v>
      </c>
      <c r="E16" s="77"/>
      <c r="F16" s="80">
        <f t="shared" si="0"/>
        <v>1.16</v>
      </c>
      <c r="G16" s="14">
        <f>'П1'!F17*'П2'!B16</f>
        <v>0</v>
      </c>
      <c r="H16" s="14"/>
      <c r="I16" s="14">
        <f t="shared" si="2"/>
        <v>0</v>
      </c>
      <c r="J16" s="14">
        <f t="shared" si="3"/>
        <v>0</v>
      </c>
      <c r="K16" s="74">
        <f t="shared" si="1"/>
        <v>0</v>
      </c>
    </row>
    <row r="17" spans="1:11" ht="12.75">
      <c r="A17" s="8" t="s">
        <v>122</v>
      </c>
      <c r="B17" s="77">
        <v>1</v>
      </c>
      <c r="C17" s="77"/>
      <c r="D17" s="80">
        <v>0.16</v>
      </c>
      <c r="E17" s="77"/>
      <c r="F17" s="80">
        <f t="shared" si="0"/>
        <v>1.16</v>
      </c>
      <c r="G17" s="14">
        <f>'П1'!F18*'П2'!B17</f>
        <v>0</v>
      </c>
      <c r="H17" s="14"/>
      <c r="I17" s="14">
        <f t="shared" si="2"/>
        <v>0</v>
      </c>
      <c r="J17" s="14">
        <f t="shared" si="3"/>
        <v>0</v>
      </c>
      <c r="K17" s="74">
        <f t="shared" si="1"/>
        <v>0</v>
      </c>
    </row>
    <row r="18" spans="1:13" ht="12.75">
      <c r="A18" s="17" t="s">
        <v>123</v>
      </c>
      <c r="B18" s="77">
        <v>1</v>
      </c>
      <c r="C18" s="77"/>
      <c r="D18" s="80">
        <v>0.16</v>
      </c>
      <c r="E18" s="77"/>
      <c r="F18" s="80">
        <f t="shared" si="0"/>
        <v>1.16</v>
      </c>
      <c r="G18" s="14">
        <f>'П1'!F19*'П2'!B18</f>
        <v>0</v>
      </c>
      <c r="H18" s="14"/>
      <c r="I18" s="14">
        <f t="shared" si="2"/>
        <v>0</v>
      </c>
      <c r="J18" s="14">
        <f t="shared" si="3"/>
        <v>0</v>
      </c>
      <c r="K18" s="74">
        <f t="shared" si="1"/>
        <v>0</v>
      </c>
      <c r="M18" s="6"/>
    </row>
    <row r="19" spans="1:12" ht="12.75">
      <c r="A19" s="2" t="s">
        <v>12</v>
      </c>
      <c r="B19" s="30">
        <v>1</v>
      </c>
      <c r="C19" s="30"/>
      <c r="D19" s="48">
        <v>0.16</v>
      </c>
      <c r="E19" s="30"/>
      <c r="F19" s="48">
        <f t="shared" si="0"/>
        <v>1.16</v>
      </c>
      <c r="G19" s="13">
        <f>'П1'!F20*'П2'!B19</f>
        <v>0</v>
      </c>
      <c r="H19" s="13"/>
      <c r="I19" s="13">
        <f t="shared" si="2"/>
        <v>0</v>
      </c>
      <c r="J19" s="13">
        <f t="shared" si="3"/>
        <v>0</v>
      </c>
      <c r="K19" s="13">
        <f t="shared" si="1"/>
        <v>0</v>
      </c>
      <c r="L19" s="6"/>
    </row>
    <row r="20" spans="1:11" ht="12.75">
      <c r="A20" s="2" t="s">
        <v>13</v>
      </c>
      <c r="B20" s="30">
        <v>1</v>
      </c>
      <c r="C20" s="30"/>
      <c r="D20" s="48">
        <v>0.16</v>
      </c>
      <c r="E20" s="30"/>
      <c r="F20" s="48">
        <f t="shared" si="0"/>
        <v>1.16</v>
      </c>
      <c r="G20" s="13">
        <f>'П1'!F21*'П2'!B20</f>
        <v>0</v>
      </c>
      <c r="H20" s="13"/>
      <c r="I20" s="13">
        <f t="shared" si="2"/>
        <v>0</v>
      </c>
      <c r="J20" s="13">
        <f t="shared" si="3"/>
        <v>0</v>
      </c>
      <c r="K20" s="13">
        <f t="shared" si="1"/>
        <v>0</v>
      </c>
    </row>
    <row r="21" spans="1:11" ht="12.75">
      <c r="A21" s="2" t="s">
        <v>14</v>
      </c>
      <c r="B21" s="30">
        <v>1</v>
      </c>
      <c r="C21" s="30"/>
      <c r="D21" s="48">
        <v>0.16</v>
      </c>
      <c r="E21" s="30"/>
      <c r="F21" s="48">
        <f t="shared" si="0"/>
        <v>1.16</v>
      </c>
      <c r="G21" s="13">
        <f>'П1'!F22*'П2'!B21</f>
        <v>0</v>
      </c>
      <c r="H21" s="13"/>
      <c r="I21" s="13">
        <f t="shared" si="2"/>
        <v>0</v>
      </c>
      <c r="J21" s="13">
        <f t="shared" si="3"/>
        <v>0</v>
      </c>
      <c r="K21" s="13">
        <f t="shared" si="1"/>
        <v>0</v>
      </c>
    </row>
    <row r="22" spans="1:11" ht="12.75">
      <c r="A22" s="2" t="s">
        <v>15</v>
      </c>
      <c r="B22" s="30">
        <v>1</v>
      </c>
      <c r="C22" s="30"/>
      <c r="D22" s="48">
        <v>0.16</v>
      </c>
      <c r="E22" s="30"/>
      <c r="F22" s="48">
        <f t="shared" si="0"/>
        <v>1.16</v>
      </c>
      <c r="G22" s="13">
        <f>'П1'!F23*'П2'!B22</f>
        <v>0</v>
      </c>
      <c r="H22" s="13"/>
      <c r="I22" s="13">
        <f t="shared" si="2"/>
        <v>0</v>
      </c>
      <c r="J22" s="13">
        <f t="shared" si="3"/>
        <v>0</v>
      </c>
      <c r="K22" s="13">
        <f t="shared" si="1"/>
        <v>0</v>
      </c>
    </row>
    <row r="23" spans="1:11" ht="12.75">
      <c r="A23" s="2" t="s">
        <v>5</v>
      </c>
      <c r="B23" s="30"/>
      <c r="C23" s="30"/>
      <c r="D23" s="48"/>
      <c r="E23" s="30"/>
      <c r="F23" s="48">
        <f t="shared" si="0"/>
        <v>0</v>
      </c>
      <c r="G23" s="13">
        <f>G24+G25+G26+G27+G28+G29+G30+G31</f>
        <v>0</v>
      </c>
      <c r="H23" s="13">
        <f>H24+H25+H26+H27+H28+H29+H30+H31</f>
        <v>0</v>
      </c>
      <c r="I23" s="13">
        <f>I24+I25+I26+I27+I28+I29+I30+I31</f>
        <v>0</v>
      </c>
      <c r="J23" s="13">
        <f t="shared" si="3"/>
        <v>0</v>
      </c>
      <c r="K23" s="13">
        <f t="shared" si="1"/>
        <v>0</v>
      </c>
    </row>
    <row r="24" spans="1:14" ht="12.75">
      <c r="A24" s="8" t="s">
        <v>124</v>
      </c>
      <c r="B24" s="77">
        <v>1</v>
      </c>
      <c r="C24" s="77"/>
      <c r="D24" s="80">
        <f>0.25+0.16</f>
        <v>0.41000000000000003</v>
      </c>
      <c r="E24" s="77"/>
      <c r="F24" s="80">
        <f t="shared" si="0"/>
        <v>1.4100000000000001</v>
      </c>
      <c r="G24" s="14">
        <f>'П1'!F25*'П2'!B24</f>
        <v>0</v>
      </c>
      <c r="H24" s="14"/>
      <c r="I24" s="14">
        <f t="shared" si="2"/>
        <v>0</v>
      </c>
      <c r="J24" s="14">
        <f t="shared" si="3"/>
        <v>0</v>
      </c>
      <c r="K24" s="74">
        <f t="shared" si="1"/>
        <v>0</v>
      </c>
      <c r="L24" s="6"/>
      <c r="M24" s="6"/>
      <c r="N24" s="6"/>
    </row>
    <row r="25" spans="1:11" ht="12.75">
      <c r="A25" s="17" t="s">
        <v>125</v>
      </c>
      <c r="B25" s="77">
        <v>1</v>
      </c>
      <c r="C25" s="77"/>
      <c r="D25" s="80">
        <v>0.16</v>
      </c>
      <c r="E25" s="77"/>
      <c r="F25" s="80">
        <f t="shared" si="0"/>
        <v>1.16</v>
      </c>
      <c r="G25" s="14">
        <f>'П1'!F26*'П2'!B25</f>
        <v>0</v>
      </c>
      <c r="H25" s="14"/>
      <c r="I25" s="14">
        <f t="shared" si="2"/>
        <v>0</v>
      </c>
      <c r="J25" s="14">
        <f t="shared" si="3"/>
        <v>0</v>
      </c>
      <c r="K25" s="74">
        <f t="shared" si="1"/>
        <v>0</v>
      </c>
    </row>
    <row r="26" spans="1:13" ht="12.75">
      <c r="A26" s="8" t="s">
        <v>126</v>
      </c>
      <c r="B26" s="77">
        <v>1</v>
      </c>
      <c r="C26" s="77"/>
      <c r="D26" s="80">
        <f>0.25+0.16</f>
        <v>0.41000000000000003</v>
      </c>
      <c r="E26" s="77"/>
      <c r="F26" s="80">
        <f t="shared" si="0"/>
        <v>1.4100000000000001</v>
      </c>
      <c r="G26" s="14">
        <f>'П1'!F27*'П2'!B26</f>
        <v>0</v>
      </c>
      <c r="H26" s="14"/>
      <c r="I26" s="14">
        <f t="shared" si="2"/>
        <v>0</v>
      </c>
      <c r="J26" s="14">
        <f t="shared" si="3"/>
        <v>0</v>
      </c>
      <c r="K26" s="74">
        <f t="shared" si="1"/>
        <v>0</v>
      </c>
      <c r="M26" s="6"/>
    </row>
    <row r="27" spans="1:11" ht="12.75">
      <c r="A27" s="8" t="s">
        <v>127</v>
      </c>
      <c r="B27" s="77">
        <v>1</v>
      </c>
      <c r="C27" s="77"/>
      <c r="D27" s="80">
        <v>0.16</v>
      </c>
      <c r="E27" s="77"/>
      <c r="F27" s="80">
        <f t="shared" si="0"/>
        <v>1.16</v>
      </c>
      <c r="G27" s="14">
        <f>'П1'!F28*'П2'!B27</f>
        <v>0</v>
      </c>
      <c r="H27" s="14"/>
      <c r="I27" s="14">
        <f t="shared" si="2"/>
        <v>0</v>
      </c>
      <c r="J27" s="14">
        <f t="shared" si="3"/>
        <v>0</v>
      </c>
      <c r="K27" s="74">
        <f t="shared" si="1"/>
        <v>0</v>
      </c>
    </row>
    <row r="28" spans="1:11" ht="12.75">
      <c r="A28" s="8" t="s">
        <v>128</v>
      </c>
      <c r="B28" s="77">
        <v>1</v>
      </c>
      <c r="C28" s="77"/>
      <c r="D28" s="80">
        <v>0.16</v>
      </c>
      <c r="E28" s="77"/>
      <c r="F28" s="80">
        <f t="shared" si="0"/>
        <v>1.16</v>
      </c>
      <c r="G28" s="14">
        <f>'П1'!F29*'П2'!B28</f>
        <v>0</v>
      </c>
      <c r="H28" s="14"/>
      <c r="I28" s="14">
        <f t="shared" si="2"/>
        <v>0</v>
      </c>
      <c r="J28" s="14">
        <f t="shared" si="3"/>
        <v>0</v>
      </c>
      <c r="K28" s="74">
        <f t="shared" si="1"/>
        <v>0</v>
      </c>
    </row>
    <row r="29" spans="1:11" ht="12.75">
      <c r="A29" s="17" t="s">
        <v>129</v>
      </c>
      <c r="B29" s="77">
        <v>1</v>
      </c>
      <c r="C29" s="77"/>
      <c r="D29" s="80">
        <v>0.16</v>
      </c>
      <c r="E29" s="77"/>
      <c r="F29" s="80">
        <f t="shared" si="0"/>
        <v>1.16</v>
      </c>
      <c r="G29" s="14">
        <f>'П1'!F30*'П2'!B29</f>
        <v>0</v>
      </c>
      <c r="H29" s="14"/>
      <c r="I29" s="14">
        <f t="shared" si="2"/>
        <v>0</v>
      </c>
      <c r="J29" s="14">
        <f t="shared" si="3"/>
        <v>0</v>
      </c>
      <c r="K29" s="74">
        <f t="shared" si="1"/>
        <v>0</v>
      </c>
    </row>
    <row r="30" spans="1:11" ht="12.75">
      <c r="A30" s="8" t="s">
        <v>130</v>
      </c>
      <c r="B30" s="77">
        <v>1</v>
      </c>
      <c r="C30" s="77"/>
      <c r="D30" s="80"/>
      <c r="E30" s="77"/>
      <c r="F30" s="80">
        <f t="shared" si="0"/>
        <v>1</v>
      </c>
      <c r="G30" s="14">
        <f>'П1'!F31*'П2'!B30</f>
        <v>0</v>
      </c>
      <c r="H30" s="14"/>
      <c r="I30" s="14">
        <f t="shared" si="2"/>
        <v>0</v>
      </c>
      <c r="J30" s="14">
        <f t="shared" si="3"/>
        <v>0</v>
      </c>
      <c r="K30" s="74">
        <f t="shared" si="1"/>
        <v>0</v>
      </c>
    </row>
    <row r="31" spans="1:11" ht="12.75">
      <c r="A31" s="8" t="s">
        <v>131</v>
      </c>
      <c r="B31" s="77">
        <v>1</v>
      </c>
      <c r="C31" s="77"/>
      <c r="D31" s="80">
        <v>0.16</v>
      </c>
      <c r="E31" s="77"/>
      <c r="F31" s="80">
        <f t="shared" si="0"/>
        <v>1.16</v>
      </c>
      <c r="G31" s="14">
        <f>'П1'!F32*'П2'!B31</f>
        <v>0</v>
      </c>
      <c r="H31" s="14"/>
      <c r="I31" s="14">
        <f t="shared" si="2"/>
        <v>0</v>
      </c>
      <c r="J31" s="14">
        <f t="shared" si="3"/>
        <v>0</v>
      </c>
      <c r="K31" s="74">
        <f t="shared" si="1"/>
        <v>0</v>
      </c>
    </row>
    <row r="32" spans="1:11" ht="12.75">
      <c r="A32" s="2" t="s">
        <v>16</v>
      </c>
      <c r="B32" s="30">
        <v>1</v>
      </c>
      <c r="C32" s="30"/>
      <c r="D32" s="48">
        <v>0.16</v>
      </c>
      <c r="E32" s="30"/>
      <c r="F32" s="48">
        <f t="shared" si="0"/>
        <v>1.16</v>
      </c>
      <c r="G32" s="13">
        <f>'П1'!F33*'П2'!B32</f>
        <v>0</v>
      </c>
      <c r="H32" s="13"/>
      <c r="I32" s="13">
        <f t="shared" si="2"/>
        <v>0</v>
      </c>
      <c r="J32" s="13">
        <f t="shared" si="3"/>
        <v>0</v>
      </c>
      <c r="K32" s="13">
        <f t="shared" si="1"/>
        <v>0</v>
      </c>
    </row>
    <row r="33" spans="1:11" ht="12.75">
      <c r="A33" s="2" t="s">
        <v>17</v>
      </c>
      <c r="B33" s="30">
        <v>1</v>
      </c>
      <c r="C33" s="30"/>
      <c r="D33" s="48"/>
      <c r="E33" s="30"/>
      <c r="F33" s="48">
        <f t="shared" si="0"/>
        <v>1</v>
      </c>
      <c r="G33" s="13">
        <f>'П1'!F34*'П2'!B33</f>
        <v>0</v>
      </c>
      <c r="H33" s="13"/>
      <c r="I33" s="13">
        <f t="shared" si="2"/>
        <v>0</v>
      </c>
      <c r="J33" s="13">
        <f t="shared" si="3"/>
        <v>0</v>
      </c>
      <c r="K33" s="13">
        <f t="shared" si="1"/>
        <v>0</v>
      </c>
    </row>
    <row r="34" spans="1:11" ht="12.75">
      <c r="A34" s="2" t="s">
        <v>18</v>
      </c>
      <c r="B34" s="30">
        <v>1</v>
      </c>
      <c r="C34" s="30"/>
      <c r="D34" s="48">
        <v>0.16</v>
      </c>
      <c r="E34" s="30"/>
      <c r="F34" s="48">
        <f t="shared" si="0"/>
        <v>1.16</v>
      </c>
      <c r="G34" s="13">
        <f>'П1'!F35*'П2'!B34</f>
        <v>0</v>
      </c>
      <c r="H34" s="13"/>
      <c r="I34" s="13">
        <f t="shared" si="2"/>
        <v>0</v>
      </c>
      <c r="J34" s="13">
        <f t="shared" si="3"/>
        <v>0</v>
      </c>
      <c r="K34" s="13">
        <f t="shared" si="1"/>
        <v>0</v>
      </c>
    </row>
    <row r="35" spans="1:11" ht="12.75">
      <c r="A35" s="2" t="s">
        <v>19</v>
      </c>
      <c r="B35" s="30"/>
      <c r="C35" s="30"/>
      <c r="D35" s="48"/>
      <c r="E35" s="30">
        <f>E36+E37</f>
        <v>0</v>
      </c>
      <c r="F35" s="48">
        <f t="shared" si="0"/>
        <v>0</v>
      </c>
      <c r="G35" s="13">
        <f>G36+G37</f>
        <v>0</v>
      </c>
      <c r="H35" s="13">
        <f>H36+H37</f>
        <v>0</v>
      </c>
      <c r="I35" s="13">
        <f>I36+I37</f>
        <v>0</v>
      </c>
      <c r="J35" s="13">
        <f>J36+J37</f>
        <v>0</v>
      </c>
      <c r="K35" s="13">
        <f t="shared" si="1"/>
        <v>0</v>
      </c>
    </row>
    <row r="36" spans="1:11" ht="12.75">
      <c r="A36" s="8" t="s">
        <v>132</v>
      </c>
      <c r="B36" s="77">
        <v>1</v>
      </c>
      <c r="C36" s="77"/>
      <c r="D36" s="80">
        <v>0.16</v>
      </c>
      <c r="E36" s="77"/>
      <c r="F36" s="80">
        <f t="shared" si="0"/>
        <v>1.16</v>
      </c>
      <c r="G36" s="14">
        <f>'П1'!F37*'П2'!B36</f>
        <v>0</v>
      </c>
      <c r="H36" s="14"/>
      <c r="I36" s="14">
        <f t="shared" si="2"/>
        <v>0</v>
      </c>
      <c r="J36" s="14">
        <f t="shared" si="3"/>
        <v>0</v>
      </c>
      <c r="K36" s="14">
        <f t="shared" si="1"/>
        <v>0</v>
      </c>
    </row>
    <row r="37" spans="1:11" ht="12.75">
      <c r="A37" s="17" t="s">
        <v>133</v>
      </c>
      <c r="B37" s="77">
        <v>1</v>
      </c>
      <c r="C37" s="77"/>
      <c r="D37" s="80"/>
      <c r="E37" s="77"/>
      <c r="F37" s="80">
        <f t="shared" si="0"/>
        <v>1</v>
      </c>
      <c r="G37" s="14">
        <f>'П1'!F38*'П2'!B37</f>
        <v>0</v>
      </c>
      <c r="H37" s="14"/>
      <c r="I37" s="14">
        <f t="shared" si="2"/>
        <v>0</v>
      </c>
      <c r="J37" s="14">
        <f t="shared" si="3"/>
        <v>0</v>
      </c>
      <c r="K37" s="14">
        <f t="shared" si="1"/>
        <v>0</v>
      </c>
    </row>
    <row r="38" spans="1:11" ht="12.75">
      <c r="A38" s="2" t="s">
        <v>20</v>
      </c>
      <c r="B38" s="30">
        <v>1</v>
      </c>
      <c r="C38" s="30"/>
      <c r="D38" s="48">
        <v>0.16</v>
      </c>
      <c r="E38" s="30"/>
      <c r="F38" s="48">
        <f t="shared" si="0"/>
        <v>1.16</v>
      </c>
      <c r="G38" s="13">
        <f>'П1'!F39*'П2'!B38</f>
        <v>0</v>
      </c>
      <c r="H38" s="13"/>
      <c r="I38" s="13">
        <f t="shared" si="2"/>
        <v>0</v>
      </c>
      <c r="J38" s="13">
        <f t="shared" si="3"/>
        <v>0</v>
      </c>
      <c r="K38" s="13">
        <f t="shared" si="1"/>
        <v>0</v>
      </c>
    </row>
    <row r="39" spans="1:11" ht="12.75">
      <c r="A39" s="2" t="s">
        <v>21</v>
      </c>
      <c r="B39" s="69">
        <v>1</v>
      </c>
      <c r="C39" s="69"/>
      <c r="D39" s="50">
        <v>0.16</v>
      </c>
      <c r="E39" s="30"/>
      <c r="F39" s="48">
        <f t="shared" si="0"/>
        <v>1.16</v>
      </c>
      <c r="G39" s="13">
        <f>'П1'!F40*'П2'!B39</f>
        <v>0</v>
      </c>
      <c r="H39" s="13"/>
      <c r="I39" s="13">
        <f t="shared" si="2"/>
        <v>0</v>
      </c>
      <c r="J39" s="13">
        <f t="shared" si="3"/>
        <v>0</v>
      </c>
      <c r="K39" s="13">
        <f t="shared" si="1"/>
        <v>0</v>
      </c>
    </row>
    <row r="40" spans="1:11" ht="12.75">
      <c r="A40" s="2" t="s">
        <v>22</v>
      </c>
      <c r="B40" s="30"/>
      <c r="C40" s="30"/>
      <c r="D40" s="48"/>
      <c r="E40" s="30">
        <f>E41+E42</f>
        <v>0</v>
      </c>
      <c r="F40" s="48">
        <f t="shared" si="0"/>
        <v>0</v>
      </c>
      <c r="G40" s="13">
        <f>G41+G42</f>
        <v>0</v>
      </c>
      <c r="H40" s="13">
        <f>H41+H42</f>
        <v>0</v>
      </c>
      <c r="I40" s="13">
        <f>I41+I42</f>
        <v>0</v>
      </c>
      <c r="J40" s="13">
        <f>J41+J42</f>
        <v>0</v>
      </c>
      <c r="K40" s="13">
        <f t="shared" si="1"/>
        <v>0</v>
      </c>
    </row>
    <row r="41" spans="1:11" ht="12.75">
      <c r="A41" s="8" t="s">
        <v>161</v>
      </c>
      <c r="B41" s="77">
        <v>1</v>
      </c>
      <c r="C41" s="77"/>
      <c r="D41" s="80">
        <v>0.16</v>
      </c>
      <c r="E41" s="77"/>
      <c r="F41" s="80">
        <f t="shared" si="0"/>
        <v>1.16</v>
      </c>
      <c r="G41" s="14">
        <f>'П1'!F42*'П2'!B41</f>
        <v>0</v>
      </c>
      <c r="H41" s="14"/>
      <c r="I41" s="14">
        <f t="shared" si="2"/>
        <v>0</v>
      </c>
      <c r="J41" s="14">
        <f t="shared" si="3"/>
        <v>0</v>
      </c>
      <c r="K41" s="74">
        <f t="shared" si="1"/>
        <v>0</v>
      </c>
    </row>
    <row r="42" spans="1:11" ht="12.75">
      <c r="A42" s="17" t="s">
        <v>134</v>
      </c>
      <c r="B42" s="77">
        <v>1</v>
      </c>
      <c r="C42" s="77"/>
      <c r="D42" s="80">
        <v>0.16</v>
      </c>
      <c r="E42" s="77"/>
      <c r="F42" s="80">
        <f t="shared" si="0"/>
        <v>1.16</v>
      </c>
      <c r="G42" s="14">
        <f>'П1'!F43*'П2'!B42</f>
        <v>0</v>
      </c>
      <c r="H42" s="14"/>
      <c r="I42" s="14">
        <f t="shared" si="2"/>
        <v>0</v>
      </c>
      <c r="J42" s="14">
        <f t="shared" si="3"/>
        <v>0</v>
      </c>
      <c r="K42" s="74">
        <f t="shared" si="1"/>
        <v>0</v>
      </c>
    </row>
    <row r="43" spans="1:11" ht="12.75">
      <c r="A43" s="2" t="s">
        <v>23</v>
      </c>
      <c r="B43" s="69">
        <v>1</v>
      </c>
      <c r="C43" s="69"/>
      <c r="D43" s="50">
        <v>0.16</v>
      </c>
      <c r="E43" s="30"/>
      <c r="F43" s="48">
        <f t="shared" si="0"/>
        <v>1.16</v>
      </c>
      <c r="G43" s="13">
        <f>'П1'!F44*'П2'!B43</f>
        <v>0</v>
      </c>
      <c r="H43" s="13"/>
      <c r="I43" s="13">
        <f t="shared" si="2"/>
        <v>0</v>
      </c>
      <c r="J43" s="13">
        <f t="shared" si="3"/>
        <v>0</v>
      </c>
      <c r="K43" s="13">
        <f t="shared" si="1"/>
        <v>0</v>
      </c>
    </row>
    <row r="44" spans="1:11" ht="12.75">
      <c r="A44" s="2" t="s">
        <v>24</v>
      </c>
      <c r="B44" s="69">
        <v>1</v>
      </c>
      <c r="C44" s="69"/>
      <c r="D44" s="50">
        <v>0.16</v>
      </c>
      <c r="E44" s="30"/>
      <c r="F44" s="48">
        <f t="shared" si="0"/>
        <v>1.16</v>
      </c>
      <c r="G44" s="13">
        <f>'П1'!F45*'П2'!B44</f>
        <v>0</v>
      </c>
      <c r="H44" s="13"/>
      <c r="I44" s="13">
        <f t="shared" si="2"/>
        <v>0</v>
      </c>
      <c r="J44" s="13">
        <f t="shared" si="3"/>
        <v>0</v>
      </c>
      <c r="K44" s="13">
        <f t="shared" si="1"/>
        <v>0</v>
      </c>
    </row>
    <row r="45" spans="1:11" ht="12.75">
      <c r="A45" s="2" t="s">
        <v>25</v>
      </c>
      <c r="B45" s="69">
        <v>1</v>
      </c>
      <c r="C45" s="69"/>
      <c r="D45" s="50">
        <v>0.16</v>
      </c>
      <c r="E45" s="30"/>
      <c r="F45" s="48">
        <f t="shared" si="0"/>
        <v>1.16</v>
      </c>
      <c r="G45" s="13">
        <f>'П1'!F46*'П2'!B45</f>
        <v>0</v>
      </c>
      <c r="H45" s="13"/>
      <c r="I45" s="13">
        <f t="shared" si="2"/>
        <v>0</v>
      </c>
      <c r="J45" s="13">
        <f t="shared" si="3"/>
        <v>0</v>
      </c>
      <c r="K45" s="13">
        <f t="shared" si="1"/>
        <v>0</v>
      </c>
    </row>
    <row r="46" spans="1:11" ht="12.75">
      <c r="A46" s="2" t="s">
        <v>3</v>
      </c>
      <c r="B46" s="30"/>
      <c r="C46" s="30"/>
      <c r="D46" s="48"/>
      <c r="E46" s="30"/>
      <c r="F46" s="48"/>
      <c r="G46" s="13">
        <f>G47</f>
        <v>0</v>
      </c>
      <c r="H46" s="13">
        <f>H47</f>
        <v>0</v>
      </c>
      <c r="I46" s="13">
        <f>I47</f>
        <v>0</v>
      </c>
      <c r="J46" s="13">
        <f>J47</f>
        <v>0</v>
      </c>
      <c r="K46" s="13">
        <f t="shared" si="1"/>
        <v>0</v>
      </c>
    </row>
    <row r="47" spans="1:11" ht="12.75">
      <c r="A47" s="17" t="s">
        <v>61</v>
      </c>
      <c r="B47" s="68">
        <f>B56+B57+B58</f>
        <v>3</v>
      </c>
      <c r="C47" s="68">
        <f>C56+C57+C58</f>
        <v>0</v>
      </c>
      <c r="D47" s="49">
        <f>D56+D57+D58</f>
        <v>0.48</v>
      </c>
      <c r="E47" s="68">
        <f>E56+E57+E58</f>
        <v>0</v>
      </c>
      <c r="F47" s="48">
        <f t="shared" si="0"/>
        <v>3.48</v>
      </c>
      <c r="G47" s="14">
        <f>G56+G57+G58</f>
        <v>0</v>
      </c>
      <c r="H47" s="14">
        <f>H56+H57+H58</f>
        <v>0</v>
      </c>
      <c r="I47" s="14">
        <f>I56+I57+I58</f>
        <v>0</v>
      </c>
      <c r="J47" s="14">
        <f>J56+J57+J58</f>
        <v>0</v>
      </c>
      <c r="K47" s="14">
        <f t="shared" si="1"/>
        <v>0</v>
      </c>
    </row>
    <row r="48" spans="1:11" ht="25.5">
      <c r="A48" s="9" t="s">
        <v>322</v>
      </c>
      <c r="B48" s="70"/>
      <c r="C48" s="70">
        <f>C9+C10+C11+C13+C14+C15+C16+C17+C18+C19+C20+C21+C22+C24+C25+C26+C27+C28+C29+C30+C31+C32+C33+C34+C36+C37+C38+C39+C41+C42+C43+C44+C45+C47</f>
        <v>0</v>
      </c>
      <c r="D48" s="70"/>
      <c r="E48" s="70">
        <f>E9+E10+E11+E13+E14+E15+E16+E17+E18+E19+E20+E21+E22+E24+E25+E26+E27+E28+E29+E30+E31+E32+E33+E34+E36+E37+E38+E39+E41+E42+E43+E44+E45+E47</f>
        <v>0</v>
      </c>
      <c r="F48" s="70">
        <f>B48+C48+D48+E48</f>
        <v>0</v>
      </c>
      <c r="G48" s="10">
        <f>G8+G11+G12+G19+G20+G21+G22+G23+G32+G33+G34+G35+G38+G39+G40+G43+G44+G45+G46</f>
        <v>0</v>
      </c>
      <c r="H48" s="10">
        <f>H8+H11+H12+H19+H20+H21+H22+H23+H32+H33+H34+H35+H38+H39+H40+H43+H44+H45+H46</f>
        <v>0</v>
      </c>
      <c r="I48" s="10">
        <f>I8+I11+I12+I19+I20+I21+I22+I23+I32+I33+I34+I35+I38+I39+I40+I43+I44+I45+I46</f>
        <v>0</v>
      </c>
      <c r="J48" s="10">
        <f>J8+J11+J12+J19+J20+J21+J22+J23+J32+J33+J34+J35+J38+J39+J40+J43+J44+J45+J46</f>
        <v>0</v>
      </c>
      <c r="K48" s="10">
        <f t="shared" si="1"/>
        <v>0</v>
      </c>
    </row>
    <row r="49" spans="1:11" ht="27" customHeight="1">
      <c r="A49" s="2" t="s">
        <v>110</v>
      </c>
      <c r="B49" s="30"/>
      <c r="C49" s="30"/>
      <c r="D49" s="48"/>
      <c r="E49" s="30"/>
      <c r="F49" s="48">
        <f t="shared" si="0"/>
        <v>0</v>
      </c>
      <c r="G49" s="13">
        <f>G60</f>
        <v>0</v>
      </c>
      <c r="H49" s="13">
        <f>(C61*H61+C62*H62+C63*H63+C64*H64+C65*H65+C66*H66+C67*H67+C68*H68+C69*H69)</f>
        <v>0</v>
      </c>
      <c r="I49" s="13">
        <f>I60</f>
        <v>0</v>
      </c>
      <c r="J49" s="13">
        <f>J60</f>
        <v>0</v>
      </c>
      <c r="K49" s="13">
        <f t="shared" si="1"/>
        <v>0</v>
      </c>
    </row>
    <row r="50" spans="1:11" ht="14.25">
      <c r="A50" s="5" t="s">
        <v>31</v>
      </c>
      <c r="B50" s="71">
        <f>B48+B49</f>
        <v>0</v>
      </c>
      <c r="C50" s="71"/>
      <c r="D50" s="52">
        <f aca="true" t="shared" si="4" ref="D50:J50">D48+D49</f>
        <v>0</v>
      </c>
      <c r="E50" s="71">
        <f t="shared" si="4"/>
        <v>0</v>
      </c>
      <c r="F50" s="52"/>
      <c r="G50" s="16">
        <f t="shared" si="4"/>
        <v>0</v>
      </c>
      <c r="H50" s="16">
        <f t="shared" si="4"/>
        <v>0</v>
      </c>
      <c r="I50" s="16">
        <f t="shared" si="4"/>
        <v>0</v>
      </c>
      <c r="J50" s="16">
        <f t="shared" si="4"/>
        <v>0</v>
      </c>
      <c r="K50" s="36">
        <f t="shared" si="1"/>
        <v>0</v>
      </c>
    </row>
    <row r="51" spans="1:11" ht="28.5">
      <c r="A51" s="33" t="s">
        <v>111</v>
      </c>
      <c r="B51" s="71"/>
      <c r="C51" s="71"/>
      <c r="D51" s="52"/>
      <c r="E51" s="52">
        <v>0.17</v>
      </c>
      <c r="F51" s="87">
        <f t="shared" si="0"/>
        <v>0.17</v>
      </c>
      <c r="G51" s="16"/>
      <c r="H51" s="16"/>
      <c r="I51" s="16"/>
      <c r="J51" s="16">
        <f>K50*E51</f>
        <v>0</v>
      </c>
      <c r="K51" s="36">
        <f t="shared" si="1"/>
        <v>0</v>
      </c>
    </row>
    <row r="52" spans="1:11" ht="14.25">
      <c r="A52" s="33" t="s">
        <v>112</v>
      </c>
      <c r="B52" s="71"/>
      <c r="C52" s="71"/>
      <c r="D52" s="52">
        <v>0.06</v>
      </c>
      <c r="E52" s="52"/>
      <c r="F52" s="87">
        <f t="shared" si="0"/>
        <v>0.06</v>
      </c>
      <c r="G52" s="16"/>
      <c r="H52" s="16"/>
      <c r="I52" s="16">
        <f>K50*D52</f>
        <v>0</v>
      </c>
      <c r="J52" s="16">
        <f>J88</f>
        <v>0</v>
      </c>
      <c r="K52" s="36">
        <f t="shared" si="1"/>
        <v>0</v>
      </c>
    </row>
    <row r="53" spans="1:11" ht="14.25">
      <c r="A53" s="33" t="s">
        <v>35</v>
      </c>
      <c r="B53" s="71">
        <f>B50+B51+B52</f>
        <v>0</v>
      </c>
      <c r="C53" s="71">
        <f aca="true" t="shared" si="5" ref="C53:J53">C50+C51+C52</f>
        <v>0</v>
      </c>
      <c r="D53" s="52"/>
      <c r="E53" s="71"/>
      <c r="F53" s="52"/>
      <c r="G53" s="16">
        <f t="shared" si="5"/>
        <v>0</v>
      </c>
      <c r="H53" s="16">
        <f t="shared" si="5"/>
        <v>0</v>
      </c>
      <c r="I53" s="16">
        <f t="shared" si="5"/>
        <v>0</v>
      </c>
      <c r="J53" s="16">
        <f t="shared" si="5"/>
        <v>0</v>
      </c>
      <c r="K53" s="36">
        <f t="shared" si="1"/>
        <v>0</v>
      </c>
    </row>
    <row r="54" spans="1:11" ht="6.75" customHeight="1">
      <c r="A54" s="45"/>
      <c r="B54" s="128"/>
      <c r="C54" s="128"/>
      <c r="D54" s="129"/>
      <c r="E54" s="128"/>
      <c r="F54" s="129"/>
      <c r="G54" s="130"/>
      <c r="H54" s="130"/>
      <c r="I54" s="130"/>
      <c r="J54" s="130"/>
      <c r="K54" s="131"/>
    </row>
    <row r="55" spans="1:11" ht="14.25">
      <c r="A55" s="118" t="s">
        <v>160</v>
      </c>
      <c r="B55" s="44"/>
      <c r="C55" s="44"/>
      <c r="D55" s="44"/>
      <c r="E55" s="44"/>
      <c r="F55" s="31"/>
      <c r="G55" s="31"/>
      <c r="H55" s="31"/>
      <c r="I55" s="124"/>
      <c r="J55" s="130"/>
      <c r="K55" s="131"/>
    </row>
    <row r="56" spans="1:11" ht="14.25">
      <c r="A56" s="123" t="s">
        <v>156</v>
      </c>
      <c r="B56" s="73">
        <v>1</v>
      </c>
      <c r="C56" s="73"/>
      <c r="D56" s="127">
        <v>0.16</v>
      </c>
      <c r="E56" s="48"/>
      <c r="F56" s="48">
        <f t="shared" si="0"/>
        <v>1.16</v>
      </c>
      <c r="G56" s="13">
        <f>'П1'!F57*'П2'!B56</f>
        <v>0</v>
      </c>
      <c r="H56" s="13">
        <f>D56*B$3/10000</f>
        <v>0</v>
      </c>
      <c r="I56" s="13">
        <f>G56*D56</f>
        <v>0</v>
      </c>
      <c r="J56" s="16"/>
      <c r="K56" s="13">
        <f>G56+H56+I56+J56</f>
        <v>0</v>
      </c>
    </row>
    <row r="57" spans="1:11" ht="14.25">
      <c r="A57" s="125"/>
      <c r="B57" s="73">
        <v>1</v>
      </c>
      <c r="C57" s="73"/>
      <c r="D57" s="127">
        <v>0.16</v>
      </c>
      <c r="E57" s="48"/>
      <c r="F57" s="48">
        <f t="shared" si="0"/>
        <v>1.16</v>
      </c>
      <c r="G57" s="13">
        <f>'П1'!F58*'П2'!B57</f>
        <v>0</v>
      </c>
      <c r="H57" s="13">
        <f>D57*B$3/10000</f>
        <v>0</v>
      </c>
      <c r="I57" s="13">
        <f>G57*D57</f>
        <v>0</v>
      </c>
      <c r="J57" s="16"/>
      <c r="K57" s="13">
        <f>G57+H57+I57+J57</f>
        <v>0</v>
      </c>
    </row>
    <row r="58" spans="1:11" ht="14.25">
      <c r="A58" s="125"/>
      <c r="B58" s="73">
        <v>1</v>
      </c>
      <c r="C58" s="127"/>
      <c r="D58" s="127">
        <v>0.16</v>
      </c>
      <c r="E58" s="48"/>
      <c r="F58" s="48">
        <f t="shared" si="0"/>
        <v>1.16</v>
      </c>
      <c r="G58" s="13">
        <f>'П1'!F59*'П2'!B58</f>
        <v>0</v>
      </c>
      <c r="H58" s="13">
        <f>D58*B$3/10000</f>
        <v>0</v>
      </c>
      <c r="I58" s="13">
        <f>G58*D58</f>
        <v>0</v>
      </c>
      <c r="J58" s="16"/>
      <c r="K58" s="13">
        <f>G58+H58+I58+J58</f>
        <v>0</v>
      </c>
    </row>
    <row r="59" spans="1:11" ht="14.2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</row>
    <row r="60" spans="1:11" ht="28.5" customHeight="1">
      <c r="A60" s="33" t="s">
        <v>113</v>
      </c>
      <c r="B60" s="71">
        <f>SUM(B61:B69)</f>
        <v>0</v>
      </c>
      <c r="C60" s="71">
        <f aca="true" t="shared" si="6" ref="C60:J60">SUM(C61:C69)</f>
        <v>17.5</v>
      </c>
      <c r="D60" s="71">
        <f t="shared" si="6"/>
        <v>0</v>
      </c>
      <c r="E60" s="71">
        <f t="shared" si="6"/>
        <v>0</v>
      </c>
      <c r="F60" s="52">
        <f t="shared" si="6"/>
        <v>17.5</v>
      </c>
      <c r="G60" s="16">
        <f t="shared" si="6"/>
        <v>0</v>
      </c>
      <c r="H60" s="16">
        <f t="shared" si="6"/>
        <v>0</v>
      </c>
      <c r="I60" s="16">
        <f t="shared" si="6"/>
        <v>0</v>
      </c>
      <c r="J60" s="16">
        <f t="shared" si="6"/>
        <v>0</v>
      </c>
      <c r="K60" s="36"/>
    </row>
    <row r="61" spans="1:11" ht="12.75">
      <c r="A61" s="11" t="s">
        <v>59</v>
      </c>
      <c r="B61" s="73"/>
      <c r="C61" s="73">
        <v>1</v>
      </c>
      <c r="D61" s="73"/>
      <c r="E61" s="73"/>
      <c r="F61" s="48">
        <f aca="true" t="shared" si="7" ref="F61:F69">B61+C61+D61+E61</f>
        <v>1</v>
      </c>
      <c r="G61" s="15"/>
      <c r="H61" s="98"/>
      <c r="I61" s="15"/>
      <c r="J61" s="15"/>
      <c r="K61" s="13"/>
    </row>
    <row r="62" spans="1:11" ht="12.75">
      <c r="A62" s="11" t="s">
        <v>62</v>
      </c>
      <c r="B62" s="73"/>
      <c r="C62" s="73">
        <v>2</v>
      </c>
      <c r="D62" s="73"/>
      <c r="E62" s="73"/>
      <c r="F62" s="48">
        <f t="shared" si="7"/>
        <v>2</v>
      </c>
      <c r="G62" s="15"/>
      <c r="H62" s="98"/>
      <c r="I62" s="15"/>
      <c r="J62" s="15"/>
      <c r="K62" s="13"/>
    </row>
    <row r="63" spans="1:11" ht="12.75">
      <c r="A63" s="11" t="s">
        <v>60</v>
      </c>
      <c r="B63" s="73"/>
      <c r="C63" s="73">
        <v>1.5</v>
      </c>
      <c r="D63" s="73"/>
      <c r="E63" s="73"/>
      <c r="F63" s="48">
        <f t="shared" si="7"/>
        <v>1.5</v>
      </c>
      <c r="G63" s="15"/>
      <c r="H63" s="98"/>
      <c r="I63" s="15"/>
      <c r="J63" s="15"/>
      <c r="K63" s="13"/>
    </row>
    <row r="64" spans="1:11" ht="12.75">
      <c r="A64" s="3" t="s">
        <v>52</v>
      </c>
      <c r="B64" s="73"/>
      <c r="C64" s="73">
        <v>2</v>
      </c>
      <c r="D64" s="73"/>
      <c r="E64" s="73"/>
      <c r="F64" s="48">
        <f t="shared" si="7"/>
        <v>2</v>
      </c>
      <c r="G64" s="35"/>
      <c r="H64" s="98"/>
      <c r="I64" s="35"/>
      <c r="J64" s="35"/>
      <c r="K64" s="13"/>
    </row>
    <row r="65" spans="1:11" ht="12.75">
      <c r="A65" s="3" t="s">
        <v>53</v>
      </c>
      <c r="B65" s="73"/>
      <c r="C65" s="73">
        <v>1</v>
      </c>
      <c r="D65" s="73"/>
      <c r="E65" s="73"/>
      <c r="F65" s="48">
        <f t="shared" si="7"/>
        <v>1</v>
      </c>
      <c r="G65" s="35"/>
      <c r="H65" s="98"/>
      <c r="I65" s="35"/>
      <c r="J65" s="35"/>
      <c r="K65" s="13"/>
    </row>
    <row r="66" spans="1:11" ht="12.75">
      <c r="A66" s="3" t="s">
        <v>55</v>
      </c>
      <c r="B66" s="73"/>
      <c r="C66" s="73">
        <v>1</v>
      </c>
      <c r="D66" s="73"/>
      <c r="E66" s="73"/>
      <c r="F66" s="48">
        <f t="shared" si="7"/>
        <v>1</v>
      </c>
      <c r="G66" s="35"/>
      <c r="H66" s="98"/>
      <c r="I66" s="35"/>
      <c r="J66" s="35"/>
      <c r="K66" s="13"/>
    </row>
    <row r="67" spans="1:11" ht="12.75">
      <c r="A67" s="3" t="s">
        <v>54</v>
      </c>
      <c r="B67" s="73"/>
      <c r="C67" s="73">
        <v>2</v>
      </c>
      <c r="D67" s="73"/>
      <c r="E67" s="73"/>
      <c r="F67" s="48">
        <f t="shared" si="7"/>
        <v>2</v>
      </c>
      <c r="G67" s="35"/>
      <c r="H67" s="98"/>
      <c r="I67" s="35"/>
      <c r="J67" s="35"/>
      <c r="K67" s="13"/>
    </row>
    <row r="68" spans="1:11" ht="12.75">
      <c r="A68" s="3" t="s">
        <v>56</v>
      </c>
      <c r="B68" s="73"/>
      <c r="C68" s="73">
        <v>5</v>
      </c>
      <c r="D68" s="73"/>
      <c r="E68" s="73"/>
      <c r="F68" s="48">
        <f t="shared" si="7"/>
        <v>5</v>
      </c>
      <c r="G68" s="35"/>
      <c r="H68" s="98"/>
      <c r="I68" s="35"/>
      <c r="J68" s="35"/>
      <c r="K68" s="13"/>
    </row>
    <row r="69" spans="1:11" ht="27.75" customHeight="1">
      <c r="A69" s="11" t="s">
        <v>78</v>
      </c>
      <c r="B69" s="73"/>
      <c r="C69" s="73">
        <v>2</v>
      </c>
      <c r="D69" s="73"/>
      <c r="E69" s="73"/>
      <c r="F69" s="48">
        <f t="shared" si="7"/>
        <v>2</v>
      </c>
      <c r="G69" s="35"/>
      <c r="H69" s="98"/>
      <c r="I69" s="35"/>
      <c r="J69" s="35"/>
      <c r="K69" s="13"/>
    </row>
    <row r="70" spans="1:11" ht="12.75">
      <c r="A70" s="78"/>
      <c r="B70" s="32"/>
      <c r="C70" s="32"/>
      <c r="D70" s="32"/>
      <c r="E70" s="32"/>
      <c r="F70" s="76"/>
      <c r="G70" s="75"/>
      <c r="H70" s="75"/>
      <c r="I70" s="75"/>
      <c r="J70" s="75"/>
      <c r="K70" s="76">
        <f t="shared" si="1"/>
        <v>0</v>
      </c>
    </row>
    <row r="71" spans="1:12" s="47" customFormat="1" ht="26.25" customHeight="1">
      <c r="A71" s="102" t="s">
        <v>114</v>
      </c>
      <c r="B71" s="71">
        <f>SUM(B73:B86)</f>
        <v>0</v>
      </c>
      <c r="C71" s="71">
        <f aca="true" t="shared" si="8" ref="C71:J71">SUM(C73:C86)</f>
        <v>0</v>
      </c>
      <c r="D71" s="71">
        <f t="shared" si="8"/>
        <v>0</v>
      </c>
      <c r="E71" s="71">
        <f t="shared" si="8"/>
        <v>0</v>
      </c>
      <c r="F71" s="71">
        <f t="shared" si="8"/>
        <v>0</v>
      </c>
      <c r="G71" s="16">
        <f t="shared" si="8"/>
        <v>0</v>
      </c>
      <c r="H71" s="16">
        <f t="shared" si="8"/>
        <v>0</v>
      </c>
      <c r="I71" s="16">
        <f t="shared" si="8"/>
        <v>0</v>
      </c>
      <c r="J71" s="134">
        <f t="shared" si="8"/>
        <v>0</v>
      </c>
      <c r="K71" s="13"/>
      <c r="L71" s="136"/>
    </row>
    <row r="72" spans="1:11" s="47" customFormat="1" ht="12.75">
      <c r="A72" s="4" t="s">
        <v>27</v>
      </c>
      <c r="B72" s="73"/>
      <c r="C72" s="73"/>
      <c r="D72" s="73"/>
      <c r="E72" s="73"/>
      <c r="F72" s="30">
        <f t="shared" si="0"/>
        <v>0</v>
      </c>
      <c r="G72" s="15"/>
      <c r="H72" s="15"/>
      <c r="I72" s="15"/>
      <c r="J72" s="98"/>
      <c r="K72" s="13"/>
    </row>
    <row r="73" spans="1:11" s="47" customFormat="1" ht="12.75">
      <c r="A73" s="2" t="s">
        <v>38</v>
      </c>
      <c r="B73" s="73"/>
      <c r="C73" s="73"/>
      <c r="D73" s="73"/>
      <c r="E73" s="73"/>
      <c r="F73" s="30">
        <f t="shared" si="0"/>
        <v>0</v>
      </c>
      <c r="G73" s="35"/>
      <c r="H73" s="35"/>
      <c r="I73" s="35"/>
      <c r="J73" s="98"/>
      <c r="K73" s="13"/>
    </row>
    <row r="74" spans="1:11" s="47" customFormat="1" ht="12.75">
      <c r="A74" s="2" t="s">
        <v>39</v>
      </c>
      <c r="B74" s="73"/>
      <c r="C74" s="73"/>
      <c r="D74" s="73"/>
      <c r="E74" s="73"/>
      <c r="F74" s="30">
        <f t="shared" si="0"/>
        <v>0</v>
      </c>
      <c r="G74" s="35"/>
      <c r="H74" s="35"/>
      <c r="I74" s="35"/>
      <c r="J74" s="98"/>
      <c r="K74" s="13"/>
    </row>
    <row r="75" spans="1:11" s="47" customFormat="1" ht="14.25" customHeight="1">
      <c r="A75" s="2" t="s">
        <v>40</v>
      </c>
      <c r="B75" s="73"/>
      <c r="C75" s="73"/>
      <c r="D75" s="73"/>
      <c r="E75" s="73"/>
      <c r="F75" s="30">
        <f t="shared" si="0"/>
        <v>0</v>
      </c>
      <c r="G75" s="35"/>
      <c r="H75" s="35"/>
      <c r="I75" s="35"/>
      <c r="J75" s="98"/>
      <c r="K75" s="13"/>
    </row>
    <row r="76" spans="1:11" s="47" customFormat="1" ht="12.75">
      <c r="A76" s="2" t="s">
        <v>41</v>
      </c>
      <c r="B76" s="73"/>
      <c r="C76" s="73"/>
      <c r="D76" s="73"/>
      <c r="E76" s="73"/>
      <c r="F76" s="30">
        <f t="shared" si="0"/>
        <v>0</v>
      </c>
      <c r="G76" s="35"/>
      <c r="H76" s="35"/>
      <c r="I76" s="35"/>
      <c r="J76" s="98"/>
      <c r="K76" s="13"/>
    </row>
    <row r="77" spans="1:11" s="47" customFormat="1" ht="12.75">
      <c r="A77" s="2" t="s">
        <v>42</v>
      </c>
      <c r="B77" s="73"/>
      <c r="C77" s="73"/>
      <c r="D77" s="73"/>
      <c r="E77" s="73"/>
      <c r="F77" s="30">
        <f t="shared" si="0"/>
        <v>0</v>
      </c>
      <c r="G77" s="35"/>
      <c r="H77" s="35"/>
      <c r="I77" s="35"/>
      <c r="J77" s="98"/>
      <c r="K77" s="13"/>
    </row>
    <row r="78" spans="1:11" s="47" customFormat="1" ht="12.75">
      <c r="A78" s="11" t="s">
        <v>43</v>
      </c>
      <c r="B78" s="73"/>
      <c r="C78" s="73"/>
      <c r="D78" s="73"/>
      <c r="E78" s="73"/>
      <c r="F78" s="30">
        <f t="shared" si="0"/>
        <v>0</v>
      </c>
      <c r="G78" s="35"/>
      <c r="H78" s="35"/>
      <c r="I78" s="35"/>
      <c r="J78" s="98"/>
      <c r="K78" s="13"/>
    </row>
    <row r="79" spans="1:11" s="47" customFormat="1" ht="12.75">
      <c r="A79" s="11" t="s">
        <v>44</v>
      </c>
      <c r="B79" s="73"/>
      <c r="C79" s="73"/>
      <c r="D79" s="73"/>
      <c r="E79" s="73"/>
      <c r="F79" s="30">
        <f t="shared" si="0"/>
        <v>0</v>
      </c>
      <c r="G79" s="35"/>
      <c r="H79" s="35"/>
      <c r="I79" s="35"/>
      <c r="J79" s="98"/>
      <c r="K79" s="13"/>
    </row>
    <row r="80" spans="1:11" ht="25.5">
      <c r="A80" s="11" t="s">
        <v>45</v>
      </c>
      <c r="B80" s="73"/>
      <c r="C80" s="73"/>
      <c r="D80" s="73"/>
      <c r="E80" s="73"/>
      <c r="F80" s="30">
        <f t="shared" si="0"/>
        <v>0</v>
      </c>
      <c r="G80" s="35"/>
      <c r="H80" s="35"/>
      <c r="I80" s="35"/>
      <c r="J80" s="98"/>
      <c r="K80" s="13"/>
    </row>
    <row r="81" spans="1:11" ht="12.75">
      <c r="A81" s="11" t="s">
        <v>46</v>
      </c>
      <c r="B81" s="73"/>
      <c r="C81" s="73"/>
      <c r="D81" s="73"/>
      <c r="E81" s="73"/>
      <c r="F81" s="30">
        <f t="shared" si="0"/>
        <v>0</v>
      </c>
      <c r="G81" s="35"/>
      <c r="H81" s="35"/>
      <c r="I81" s="35"/>
      <c r="J81" s="98"/>
      <c r="K81" s="13"/>
    </row>
    <row r="82" spans="1:11" ht="12.75">
      <c r="A82" s="11" t="s">
        <v>47</v>
      </c>
      <c r="B82" s="73"/>
      <c r="C82" s="73"/>
      <c r="D82" s="73"/>
      <c r="E82" s="73"/>
      <c r="F82" s="30">
        <f t="shared" si="0"/>
        <v>0</v>
      </c>
      <c r="G82" s="35"/>
      <c r="H82" s="35"/>
      <c r="I82" s="35"/>
      <c r="J82" s="98"/>
      <c r="K82" s="13"/>
    </row>
    <row r="83" spans="1:11" ht="12.75">
      <c r="A83" s="11" t="s">
        <v>48</v>
      </c>
      <c r="B83" s="73"/>
      <c r="C83" s="73"/>
      <c r="D83" s="73"/>
      <c r="E83" s="73"/>
      <c r="F83" s="30">
        <f t="shared" si="0"/>
        <v>0</v>
      </c>
      <c r="G83" s="35"/>
      <c r="H83" s="35"/>
      <c r="I83" s="35"/>
      <c r="J83" s="98"/>
      <c r="K83" s="13"/>
    </row>
    <row r="84" spans="1:11" ht="12.75">
      <c r="A84" s="11" t="s">
        <v>49</v>
      </c>
      <c r="B84" s="73"/>
      <c r="C84" s="73"/>
      <c r="D84" s="73"/>
      <c r="E84" s="73"/>
      <c r="F84" s="30">
        <f t="shared" si="0"/>
        <v>0</v>
      </c>
      <c r="G84" s="35"/>
      <c r="H84" s="35"/>
      <c r="I84" s="35"/>
      <c r="J84" s="98"/>
      <c r="K84" s="13"/>
    </row>
    <row r="85" spans="1:11" ht="12.75">
      <c r="A85" s="11" t="s">
        <v>50</v>
      </c>
      <c r="B85" s="73"/>
      <c r="C85" s="73"/>
      <c r="D85" s="73"/>
      <c r="E85" s="73"/>
      <c r="F85" s="30">
        <f t="shared" si="0"/>
        <v>0</v>
      </c>
      <c r="G85" s="35"/>
      <c r="H85" s="35"/>
      <c r="I85" s="35"/>
      <c r="J85" s="98"/>
      <c r="K85" s="13"/>
    </row>
    <row r="86" spans="1:11" ht="12.75">
      <c r="A86" s="38" t="s">
        <v>28</v>
      </c>
      <c r="B86" s="73"/>
      <c r="C86" s="73"/>
      <c r="D86" s="73"/>
      <c r="E86" s="73"/>
      <c r="F86" s="30">
        <f t="shared" si="0"/>
        <v>0</v>
      </c>
      <c r="G86" s="35"/>
      <c r="H86" s="35"/>
      <c r="I86" s="35"/>
      <c r="J86" s="98"/>
      <c r="K86" s="13"/>
    </row>
    <row r="87" spans="1:11" ht="12.75">
      <c r="A87" s="44"/>
      <c r="B87" s="72"/>
      <c r="C87" s="72"/>
      <c r="D87" s="72"/>
      <c r="E87" s="72"/>
      <c r="F87" s="79">
        <f t="shared" si="0"/>
        <v>0</v>
      </c>
      <c r="G87" s="75"/>
      <c r="H87" s="75"/>
      <c r="I87" s="75"/>
      <c r="J87" s="75"/>
      <c r="K87" s="76">
        <f>G87+H87+I87+J87</f>
        <v>0</v>
      </c>
    </row>
    <row r="88" spans="1:11" ht="25.5">
      <c r="A88" s="102" t="s">
        <v>115</v>
      </c>
      <c r="B88" s="71">
        <f aca="true" t="shared" si="9" ref="B88:J88">SUM(B90:B92)</f>
        <v>0</v>
      </c>
      <c r="C88" s="71">
        <f t="shared" si="9"/>
        <v>0</v>
      </c>
      <c r="D88" s="52">
        <f t="shared" si="9"/>
        <v>0.06</v>
      </c>
      <c r="E88" s="52">
        <f t="shared" si="9"/>
        <v>0</v>
      </c>
      <c r="F88" s="52">
        <f t="shared" si="9"/>
        <v>0.06</v>
      </c>
      <c r="G88" s="16">
        <f t="shared" si="9"/>
        <v>0</v>
      </c>
      <c r="H88" s="16">
        <f t="shared" si="9"/>
        <v>0</v>
      </c>
      <c r="I88" s="134">
        <f t="shared" si="9"/>
        <v>0</v>
      </c>
      <c r="J88" s="16">
        <f t="shared" si="9"/>
        <v>0</v>
      </c>
      <c r="K88" s="13"/>
    </row>
    <row r="89" spans="1:11" ht="12.75">
      <c r="A89" s="4" t="s">
        <v>27</v>
      </c>
      <c r="B89" s="73"/>
      <c r="C89" s="73"/>
      <c r="D89" s="135"/>
      <c r="E89" s="135"/>
      <c r="F89" s="48">
        <f>B89+C89+D89+E89</f>
        <v>0</v>
      </c>
      <c r="G89" s="35"/>
      <c r="H89" s="35"/>
      <c r="I89" s="98"/>
      <c r="J89" s="35"/>
      <c r="K89" s="13"/>
    </row>
    <row r="90" spans="1:11" ht="25.5">
      <c r="A90" s="11" t="s">
        <v>30</v>
      </c>
      <c r="B90" s="73"/>
      <c r="C90" s="73"/>
      <c r="D90" s="135">
        <v>0.06</v>
      </c>
      <c r="E90" s="135"/>
      <c r="F90" s="48">
        <f>B90+C90+D90+E90</f>
        <v>0.06</v>
      </c>
      <c r="G90" s="35"/>
      <c r="H90" s="35"/>
      <c r="I90" s="98"/>
      <c r="J90" s="35"/>
      <c r="K90" s="13"/>
    </row>
    <row r="91" spans="1:11" ht="12.75">
      <c r="A91" s="3" t="s">
        <v>51</v>
      </c>
      <c r="B91" s="73"/>
      <c r="C91" s="73"/>
      <c r="D91" s="73"/>
      <c r="E91" s="73"/>
      <c r="F91" s="30">
        <f>B91+C91+D91+E91</f>
        <v>0</v>
      </c>
      <c r="G91" s="35"/>
      <c r="H91" s="35"/>
      <c r="I91" s="98"/>
      <c r="J91" s="35"/>
      <c r="K91" s="13"/>
    </row>
    <row r="92" spans="1:11" ht="12.75">
      <c r="A92" s="3" t="s">
        <v>29</v>
      </c>
      <c r="B92" s="73"/>
      <c r="C92" s="73"/>
      <c r="D92" s="73"/>
      <c r="E92" s="73"/>
      <c r="F92" s="30">
        <f>B92+C92+D92+E92</f>
        <v>0</v>
      </c>
      <c r="G92" s="35"/>
      <c r="H92" s="35"/>
      <c r="I92" s="98"/>
      <c r="J92" s="35"/>
      <c r="K92" s="13"/>
    </row>
    <row r="93" spans="1:11" ht="12.75">
      <c r="A93" s="31"/>
      <c r="B93" s="72"/>
      <c r="C93" s="72"/>
      <c r="D93" s="72"/>
      <c r="E93" s="72"/>
      <c r="F93" s="79"/>
      <c r="G93" s="75"/>
      <c r="H93" s="75"/>
      <c r="I93" s="75"/>
      <c r="J93" s="75"/>
      <c r="K93" s="76"/>
    </row>
    <row r="95" ht="12.75"/>
    <row r="96" ht="12.75"/>
  </sheetData>
  <sheetProtection/>
  <mergeCells count="5">
    <mergeCell ref="A59:K59"/>
    <mergeCell ref="A4:K4"/>
    <mergeCell ref="G5:K5"/>
    <mergeCell ref="A5:A6"/>
    <mergeCell ref="B5:F5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showZeros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9" sqref="A59:F59"/>
    </sheetView>
  </sheetViews>
  <sheetFormatPr defaultColWidth="9.00390625" defaultRowHeight="12.75"/>
  <cols>
    <col min="1" max="1" width="38.125" style="25" customWidth="1"/>
    <col min="2" max="2" width="25.875" style="25" customWidth="1"/>
    <col min="3" max="3" width="19.625" style="25" customWidth="1"/>
    <col min="4" max="4" width="13.375" style="25" customWidth="1"/>
    <col min="5" max="5" width="13.75390625" style="82" customWidth="1"/>
    <col min="6" max="6" width="8.875" style="82" customWidth="1"/>
    <col min="7" max="16384" width="9.125" style="18" customWidth="1"/>
  </cols>
  <sheetData>
    <row r="1" spans="5:6" ht="12.75" customHeight="1">
      <c r="E1" s="309" t="s">
        <v>65</v>
      </c>
      <c r="F1" s="309"/>
    </row>
    <row r="2" spans="1:7" ht="14.25">
      <c r="A2" s="43" t="s">
        <v>63</v>
      </c>
      <c r="B2" s="57"/>
      <c r="C2" s="28"/>
      <c r="D2" s="85"/>
      <c r="E2" s="86"/>
      <c r="F2" s="86"/>
      <c r="G2" s="254" t="s">
        <v>349</v>
      </c>
    </row>
    <row r="3" ht="14.25">
      <c r="G3" s="256" t="s">
        <v>348</v>
      </c>
    </row>
    <row r="4" spans="1:6" ht="13.5" customHeight="1">
      <c r="A4" s="312" t="s">
        <v>153</v>
      </c>
      <c r="B4" s="312"/>
      <c r="C4" s="312"/>
      <c r="D4" s="312"/>
      <c r="E4" s="312"/>
      <c r="F4" s="312"/>
    </row>
    <row r="5" spans="1:6" ht="30.75" customHeight="1">
      <c r="A5" s="290" t="s">
        <v>118</v>
      </c>
      <c r="B5" s="296" t="s">
        <v>106</v>
      </c>
      <c r="C5" s="310" t="s">
        <v>154</v>
      </c>
      <c r="D5" s="311" t="s">
        <v>79</v>
      </c>
      <c r="E5" s="311"/>
      <c r="F5" s="311"/>
    </row>
    <row r="6" spans="1:6" ht="51" customHeight="1">
      <c r="A6" s="291"/>
      <c r="B6" s="297"/>
      <c r="C6" s="310"/>
      <c r="D6" s="122" t="s">
        <v>151</v>
      </c>
      <c r="E6" s="122" t="s">
        <v>152</v>
      </c>
      <c r="F6" s="19" t="s">
        <v>80</v>
      </c>
    </row>
    <row r="7" spans="1:6" ht="14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6" ht="12.75">
      <c r="A8" s="2" t="s">
        <v>4</v>
      </c>
      <c r="B8" s="105"/>
      <c r="C8" s="21">
        <f>C9+C10</f>
        <v>0</v>
      </c>
      <c r="D8" s="21">
        <f>D9+D10</f>
        <v>0</v>
      </c>
      <c r="E8" s="21">
        <f>E9+E10</f>
        <v>0</v>
      </c>
      <c r="F8" s="83">
        <f>D8+E8</f>
        <v>0</v>
      </c>
    </row>
    <row r="9" spans="1:6" ht="12.75">
      <c r="A9" s="8" t="s">
        <v>1</v>
      </c>
      <c r="B9" s="106">
        <v>0.16</v>
      </c>
      <c r="C9" s="94"/>
      <c r="D9" s="84">
        <f>IF(C9=0,0,IF(C9&lt;15,1,IF(C9&gt;=15,(C9/15*2))))*F74</f>
        <v>0</v>
      </c>
      <c r="E9" s="111">
        <f>B9*D9</f>
        <v>0</v>
      </c>
      <c r="F9" s="111">
        <f aca="true" t="shared" si="0" ref="F9:F42">D9+E9</f>
        <v>0</v>
      </c>
    </row>
    <row r="10" spans="1:6" ht="12.75">
      <c r="A10" s="8" t="s">
        <v>2</v>
      </c>
      <c r="B10" s="106">
        <v>0.16</v>
      </c>
      <c r="C10" s="94"/>
      <c r="D10" s="84">
        <f>IF(C10=0,0,IF(C10&lt;15,1,IF(C10&gt;=15,(C10/15*2))))*F74</f>
        <v>0</v>
      </c>
      <c r="E10" s="111">
        <f aca="true" t="shared" si="1" ref="E10:E42">B10*D10</f>
        <v>0</v>
      </c>
      <c r="F10" s="111">
        <f t="shared" si="0"/>
        <v>0</v>
      </c>
    </row>
    <row r="11" spans="1:6" ht="12.75">
      <c r="A11" s="2" t="s">
        <v>10</v>
      </c>
      <c r="B11" s="105">
        <v>0.32</v>
      </c>
      <c r="C11" s="95"/>
      <c r="D11" s="34">
        <f>IF(C11=0,0,IF(C11&lt;15,1,IF(C11&gt;=15,(C11/15*2))))*F74</f>
        <v>0</v>
      </c>
      <c r="E11" s="83">
        <f t="shared" si="1"/>
        <v>0</v>
      </c>
      <c r="F11" s="83">
        <f t="shared" si="0"/>
        <v>0</v>
      </c>
    </row>
    <row r="12" spans="1:6" ht="12.75">
      <c r="A12" s="2" t="s">
        <v>11</v>
      </c>
      <c r="B12" s="105"/>
      <c r="C12" s="21">
        <f>C13+C14+C15+C16+C17</f>
        <v>0</v>
      </c>
      <c r="D12" s="21">
        <f>D13+D14+D15+D16+D17</f>
        <v>0</v>
      </c>
      <c r="E12" s="21">
        <f>E13+E14+E15+E16+E17</f>
        <v>0</v>
      </c>
      <c r="F12" s="83">
        <f t="shared" si="0"/>
        <v>0</v>
      </c>
    </row>
    <row r="13" spans="1:6" ht="12.75">
      <c r="A13" s="8" t="s">
        <v>117</v>
      </c>
      <c r="B13" s="106">
        <v>0.16</v>
      </c>
      <c r="C13" s="94"/>
      <c r="D13" s="84">
        <f>IF(C13=0,0,IF(C13&lt;15,1,IF(C13&gt;=15,(C13/15*2))))*F74</f>
        <v>0</v>
      </c>
      <c r="E13" s="111">
        <f t="shared" si="1"/>
        <v>0</v>
      </c>
      <c r="F13" s="111">
        <f>D13+E13</f>
        <v>0</v>
      </c>
    </row>
    <row r="14" spans="1:6" ht="12.75">
      <c r="A14" s="8" t="s">
        <v>119</v>
      </c>
      <c r="B14" s="106">
        <v>0.16</v>
      </c>
      <c r="C14" s="94"/>
      <c r="D14" s="84">
        <f>IF(C14=0,0,IF(C14&lt;15,1,IF(C14&gt;=15,(C14/15*2))))*F74</f>
        <v>0</v>
      </c>
      <c r="E14" s="111">
        <f t="shared" si="1"/>
        <v>0</v>
      </c>
      <c r="F14" s="111">
        <f>D14+E14</f>
        <v>0</v>
      </c>
    </row>
    <row r="15" spans="1:6" ht="12.75">
      <c r="A15" s="8" t="s">
        <v>120</v>
      </c>
      <c r="B15" s="106">
        <v>0.16</v>
      </c>
      <c r="C15" s="94"/>
      <c r="D15" s="84">
        <f>IF(C15=0,0,IF(C15&lt;15,1,IF(C15&gt;=15,(C15/15*2))))*F74</f>
        <v>0</v>
      </c>
      <c r="E15" s="111">
        <f t="shared" si="1"/>
        <v>0</v>
      </c>
      <c r="F15" s="111">
        <f>D15+E15</f>
        <v>0</v>
      </c>
    </row>
    <row r="16" spans="1:6" ht="12.75">
      <c r="A16" s="8" t="s">
        <v>121</v>
      </c>
      <c r="B16" s="106">
        <v>0.16</v>
      </c>
      <c r="C16" s="94"/>
      <c r="D16" s="84">
        <f>IF(C16=0,0,IF(C16&lt;15,1,IF(C16&gt;=15,(C16/15*2))))*F74</f>
        <v>0</v>
      </c>
      <c r="E16" s="111">
        <f t="shared" si="1"/>
        <v>0</v>
      </c>
      <c r="F16" s="111">
        <f>D16+E16</f>
        <v>0</v>
      </c>
    </row>
    <row r="17" spans="1:6" ht="12.75">
      <c r="A17" s="8" t="s">
        <v>122</v>
      </c>
      <c r="B17" s="106">
        <v>0.16</v>
      </c>
      <c r="C17" s="94"/>
      <c r="D17" s="84">
        <f>IF(C17=0,0,IF(C17&lt;15,1,IF(C17&gt;=15,(C17/15*2))))*F74</f>
        <v>0</v>
      </c>
      <c r="E17" s="111">
        <f t="shared" si="1"/>
        <v>0</v>
      </c>
      <c r="F17" s="111">
        <f>D17+E17</f>
        <v>0</v>
      </c>
    </row>
    <row r="18" spans="1:6" ht="12.75">
      <c r="A18" s="2" t="s">
        <v>12</v>
      </c>
      <c r="B18" s="105">
        <v>0.16</v>
      </c>
      <c r="C18" s="95"/>
      <c r="D18" s="34">
        <f>IF(C18=0,0,IF(C18&lt;15,1,IF(C18&gt;=15,(C18/15*2))))*F74</f>
        <v>0</v>
      </c>
      <c r="E18" s="83">
        <f t="shared" si="1"/>
        <v>0</v>
      </c>
      <c r="F18" s="83">
        <f t="shared" si="0"/>
        <v>0</v>
      </c>
    </row>
    <row r="19" spans="1:6" ht="12.75">
      <c r="A19" s="2" t="s">
        <v>13</v>
      </c>
      <c r="B19" s="105">
        <v>0.16</v>
      </c>
      <c r="C19" s="95"/>
      <c r="D19" s="34">
        <f>IF(C19=0,0,IF(C19&lt;15,1,IF(C19&gt;=15,(C19/15*2))))*F74</f>
        <v>0</v>
      </c>
      <c r="E19" s="83">
        <f t="shared" si="1"/>
        <v>0</v>
      </c>
      <c r="F19" s="83">
        <f t="shared" si="0"/>
        <v>0</v>
      </c>
    </row>
    <row r="20" spans="1:6" ht="12.75">
      <c r="A20" s="2" t="s">
        <v>14</v>
      </c>
      <c r="B20" s="107">
        <v>0.16</v>
      </c>
      <c r="C20" s="95"/>
      <c r="D20" s="34">
        <f>IF(C20=0,0,IF(C20&lt;15,1,IF(C20&gt;=15,(C20/15*2))))*F74</f>
        <v>0</v>
      </c>
      <c r="E20" s="83">
        <f t="shared" si="1"/>
        <v>0</v>
      </c>
      <c r="F20" s="83">
        <f t="shared" si="0"/>
        <v>0</v>
      </c>
    </row>
    <row r="21" spans="1:6" ht="12.75">
      <c r="A21" s="2" t="s">
        <v>15</v>
      </c>
      <c r="B21" s="105">
        <v>0.41</v>
      </c>
      <c r="C21" s="95"/>
      <c r="D21" s="34">
        <f>IF(C21=0,0,IF(C21&lt;15,1,IF(C21&gt;=15,(C21/15*2))))*F74</f>
        <v>0</v>
      </c>
      <c r="E21" s="83">
        <f t="shared" si="1"/>
        <v>0</v>
      </c>
      <c r="F21" s="83">
        <f t="shared" si="0"/>
        <v>0</v>
      </c>
    </row>
    <row r="22" spans="1:6" ht="12.75">
      <c r="A22" s="2" t="s">
        <v>5</v>
      </c>
      <c r="B22" s="105"/>
      <c r="C22" s="37">
        <f>C23+C24+C25+C26+C27+C28+C29+C30</f>
        <v>0</v>
      </c>
      <c r="D22" s="34">
        <f>D23+D24+D25+D26+D27+D28+D29+D30</f>
        <v>0</v>
      </c>
      <c r="E22" s="34">
        <f>E23+E24+E25+E26+E27+E28+E29+E30</f>
        <v>0</v>
      </c>
      <c r="F22" s="83">
        <f t="shared" si="0"/>
        <v>0</v>
      </c>
    </row>
    <row r="23" spans="1:6" ht="12.75">
      <c r="A23" s="8" t="s">
        <v>143</v>
      </c>
      <c r="B23" s="113">
        <v>0.41</v>
      </c>
      <c r="C23" s="114"/>
      <c r="D23" s="112">
        <f>IF(C23=0,0,IF(C23&lt;15,1,IF(C23&gt;=15,(C23/15*2))))*F74</f>
        <v>0</v>
      </c>
      <c r="E23" s="111">
        <f t="shared" si="1"/>
        <v>0</v>
      </c>
      <c r="F23" s="111">
        <f t="shared" si="0"/>
        <v>0</v>
      </c>
    </row>
    <row r="24" spans="1:6" ht="12.75">
      <c r="A24" s="17" t="s">
        <v>125</v>
      </c>
      <c r="B24" s="113">
        <v>0.16</v>
      </c>
      <c r="C24" s="114">
        <v>0</v>
      </c>
      <c r="D24" s="112">
        <f>IF(C24=0,0,IF(C24&lt;15,1,IF(C24&gt;=15,(C24/15*2))))*F74</f>
        <v>0</v>
      </c>
      <c r="E24" s="111">
        <f t="shared" si="1"/>
        <v>0</v>
      </c>
      <c r="F24" s="111">
        <f t="shared" si="0"/>
        <v>0</v>
      </c>
    </row>
    <row r="25" spans="1:6" ht="12.75">
      <c r="A25" s="8" t="s">
        <v>137</v>
      </c>
      <c r="B25" s="113">
        <v>0.41</v>
      </c>
      <c r="C25" s="114">
        <v>0</v>
      </c>
      <c r="D25" s="112">
        <f>IF(C25=0,0,IF(C25&lt;15,1,IF(C25&gt;=15,(C25/15*2))))*F74</f>
        <v>0</v>
      </c>
      <c r="E25" s="111">
        <f t="shared" si="1"/>
        <v>0</v>
      </c>
      <c r="F25" s="111">
        <f t="shared" si="0"/>
        <v>0</v>
      </c>
    </row>
    <row r="26" spans="1:6" ht="12.75">
      <c r="A26" s="8" t="s">
        <v>136</v>
      </c>
      <c r="B26" s="113">
        <v>0.41</v>
      </c>
      <c r="C26" s="114">
        <v>0</v>
      </c>
      <c r="D26" s="112">
        <f>IF(C26=0,0,IF(C26&lt;15,1,IF(C26&gt;=15,(C26/15*2))))*F74</f>
        <v>0</v>
      </c>
      <c r="E26" s="111">
        <f t="shared" si="1"/>
        <v>0</v>
      </c>
      <c r="F26" s="111">
        <f t="shared" si="0"/>
        <v>0</v>
      </c>
    </row>
    <row r="27" spans="1:6" ht="12.75">
      <c r="A27" s="8" t="s">
        <v>127</v>
      </c>
      <c r="B27" s="113">
        <v>0.16</v>
      </c>
      <c r="C27" s="114">
        <v>0</v>
      </c>
      <c r="D27" s="112">
        <f>IF(C27=0,0,IF(C27&lt;15,1,IF(C27&gt;=15,(C27/15*2))))*F74</f>
        <v>0</v>
      </c>
      <c r="E27" s="111">
        <f t="shared" si="1"/>
        <v>0</v>
      </c>
      <c r="F27" s="111">
        <f t="shared" si="0"/>
        <v>0</v>
      </c>
    </row>
    <row r="28" spans="1:6" ht="12.75">
      <c r="A28" s="8" t="s">
        <v>128</v>
      </c>
      <c r="B28" s="113">
        <v>0.16</v>
      </c>
      <c r="C28" s="114">
        <v>0</v>
      </c>
      <c r="D28" s="112">
        <f>IF(C28=0,0,IF(C28&lt;15,1,IF(C28&gt;=15,(C28/15*2))))*F74</f>
        <v>0</v>
      </c>
      <c r="E28" s="111">
        <f t="shared" si="1"/>
        <v>0</v>
      </c>
      <c r="F28" s="111">
        <f t="shared" si="0"/>
        <v>0</v>
      </c>
    </row>
    <row r="29" spans="1:6" ht="12.75">
      <c r="A29" s="17" t="s">
        <v>129</v>
      </c>
      <c r="B29" s="113">
        <v>0.16</v>
      </c>
      <c r="C29" s="114">
        <v>0</v>
      </c>
      <c r="D29" s="112">
        <f>IF(C29=0,0,IF(C29&lt;15,1,IF(C29&gt;=15,(C29/15*2))))*F74</f>
        <v>0</v>
      </c>
      <c r="E29" s="111">
        <f t="shared" si="1"/>
        <v>0</v>
      </c>
      <c r="F29" s="111">
        <f t="shared" si="0"/>
        <v>0</v>
      </c>
    </row>
    <row r="30" spans="1:6" ht="12.75">
      <c r="A30" s="8" t="s">
        <v>130</v>
      </c>
      <c r="B30" s="113">
        <v>0.16</v>
      </c>
      <c r="C30" s="114">
        <v>0</v>
      </c>
      <c r="D30" s="112">
        <f>IF(C30=0,0,IF(C30&lt;15,1,IF(C30&gt;=15,(C30/15*2))))*F74</f>
        <v>0</v>
      </c>
      <c r="E30" s="111">
        <f t="shared" si="1"/>
        <v>0</v>
      </c>
      <c r="F30" s="111">
        <f t="shared" si="0"/>
        <v>0</v>
      </c>
    </row>
    <row r="31" spans="1:6" ht="12.75">
      <c r="A31" s="2" t="s">
        <v>16</v>
      </c>
      <c r="B31" s="105">
        <v>0.16</v>
      </c>
      <c r="C31" s="95">
        <v>0</v>
      </c>
      <c r="D31" s="34">
        <f>IF(C31=0,0,IF(C31&lt;15,1,IF(C31&gt;=15,(C31/15*2))))*F74</f>
        <v>0</v>
      </c>
      <c r="E31" s="83">
        <f t="shared" si="1"/>
        <v>0</v>
      </c>
      <c r="F31" s="83">
        <f t="shared" si="0"/>
        <v>0</v>
      </c>
    </row>
    <row r="32" spans="1:6" ht="12.75">
      <c r="A32" s="2" t="s">
        <v>139</v>
      </c>
      <c r="B32" s="105"/>
      <c r="C32" s="37">
        <f>C33+C34+C35+C36</f>
        <v>0</v>
      </c>
      <c r="D32" s="34">
        <f>D33+D34+D35+D36</f>
        <v>0</v>
      </c>
      <c r="E32" s="34">
        <f>E33+E34+E35+E36</f>
        <v>0</v>
      </c>
      <c r="F32" s="83">
        <f t="shared" si="0"/>
        <v>0</v>
      </c>
    </row>
    <row r="33" spans="1:6" ht="12.75">
      <c r="A33" s="22" t="s">
        <v>140</v>
      </c>
      <c r="B33" s="106">
        <v>0.16</v>
      </c>
      <c r="C33" s="94"/>
      <c r="D33" s="112">
        <f>IF(C33=0,0,IF(C33&lt;15,1,IF(C33&gt;=15,(C33/15*2))))*F74</f>
        <v>0</v>
      </c>
      <c r="E33" s="111">
        <f t="shared" si="1"/>
        <v>0</v>
      </c>
      <c r="F33" s="111">
        <f t="shared" si="0"/>
        <v>0</v>
      </c>
    </row>
    <row r="34" spans="1:6" ht="12.75">
      <c r="A34" s="22" t="s">
        <v>141</v>
      </c>
      <c r="B34" s="106">
        <v>0.16</v>
      </c>
      <c r="C34" s="94"/>
      <c r="D34" s="112">
        <f>IF(C34=0,0,IF(C34&lt;15,1,IF(C34&gt;=15,(C34/15*2))))*F74</f>
        <v>0</v>
      </c>
      <c r="E34" s="111">
        <f t="shared" si="1"/>
        <v>0</v>
      </c>
      <c r="F34" s="111">
        <f t="shared" si="0"/>
        <v>0</v>
      </c>
    </row>
    <row r="35" spans="1:6" ht="12.75">
      <c r="A35" s="22" t="s">
        <v>142</v>
      </c>
      <c r="B35" s="106">
        <v>0.16</v>
      </c>
      <c r="C35" s="94"/>
      <c r="D35" s="112">
        <f>IF(C35=0,0,IF(C35&lt;15,1,IF(C35&gt;=15,(C35/15*2))))*F74</f>
        <v>0</v>
      </c>
      <c r="E35" s="111">
        <f t="shared" si="1"/>
        <v>0</v>
      </c>
      <c r="F35" s="111">
        <f t="shared" si="0"/>
        <v>0</v>
      </c>
    </row>
    <row r="36" spans="1:6" ht="12.75">
      <c r="A36" s="22" t="s">
        <v>116</v>
      </c>
      <c r="B36" s="106">
        <v>0.16</v>
      </c>
      <c r="C36" s="94"/>
      <c r="D36" s="112">
        <f>IF(C36=0,0,IF(C36&lt;15,1,IF(C36&gt;=15,(C36/15*2))))*F74</f>
        <v>0</v>
      </c>
      <c r="E36" s="111">
        <f t="shared" si="1"/>
        <v>0</v>
      </c>
      <c r="F36" s="111">
        <f t="shared" si="0"/>
        <v>0</v>
      </c>
    </row>
    <row r="37" spans="1:6" ht="12.75">
      <c r="A37" s="2" t="s">
        <v>19</v>
      </c>
      <c r="B37" s="105">
        <v>0.16</v>
      </c>
      <c r="C37" s="95"/>
      <c r="D37" s="34">
        <f>IF(C37=0,0,IF(C37&lt;15,1,IF(C37&gt;=15,(C37/15*2))))*F74</f>
        <v>0</v>
      </c>
      <c r="E37" s="83">
        <f t="shared" si="1"/>
        <v>0</v>
      </c>
      <c r="F37" s="83">
        <f t="shared" si="0"/>
        <v>0</v>
      </c>
    </row>
    <row r="38" spans="1:6" ht="12.75">
      <c r="A38" s="2" t="s">
        <v>20</v>
      </c>
      <c r="B38" s="105">
        <v>0.16</v>
      </c>
      <c r="C38" s="95"/>
      <c r="D38" s="34">
        <f>IF(C38=0,0,IF(C38&lt;15,1,IF(C38&gt;=15,(C38/15*2))))*F74</f>
        <v>0</v>
      </c>
      <c r="E38" s="83">
        <f t="shared" si="1"/>
        <v>0</v>
      </c>
      <c r="F38" s="83">
        <f t="shared" si="0"/>
        <v>0</v>
      </c>
    </row>
    <row r="39" spans="1:6" ht="12.75">
      <c r="A39" s="2" t="s">
        <v>21</v>
      </c>
      <c r="B39" s="105">
        <v>0.16</v>
      </c>
      <c r="C39" s="95"/>
      <c r="D39" s="34">
        <f>IF(C39=0,0,IF(C39&lt;15,1,IF(C39&gt;=15,(C39/15*2))))*F74</f>
        <v>0</v>
      </c>
      <c r="E39" s="83">
        <f t="shared" si="1"/>
        <v>0</v>
      </c>
      <c r="F39" s="83">
        <f t="shared" si="0"/>
        <v>0</v>
      </c>
    </row>
    <row r="40" spans="1:6" ht="12.75">
      <c r="A40" s="2" t="s">
        <v>138</v>
      </c>
      <c r="B40" s="105">
        <v>0.16</v>
      </c>
      <c r="C40" s="95"/>
      <c r="D40" s="34">
        <f>IF(C40=0,0,IF(C40&lt;15,1,IF(C40&gt;=15,(C40/15*2))))*F74</f>
        <v>0</v>
      </c>
      <c r="E40" s="83">
        <f t="shared" si="1"/>
        <v>0</v>
      </c>
      <c r="F40" s="83">
        <f t="shared" si="0"/>
        <v>0</v>
      </c>
    </row>
    <row r="41" spans="1:6" ht="12.75">
      <c r="A41" s="2" t="s">
        <v>23</v>
      </c>
      <c r="B41" s="105">
        <v>0.16</v>
      </c>
      <c r="C41" s="95"/>
      <c r="D41" s="34">
        <f>IF(C41=0,0,IF(C41&lt;15,1,IF(C41&gt;=15,(C41/15*2))))*F74</f>
        <v>0</v>
      </c>
      <c r="E41" s="83">
        <f t="shared" si="1"/>
        <v>0</v>
      </c>
      <c r="F41" s="83">
        <f t="shared" si="0"/>
        <v>0</v>
      </c>
    </row>
    <row r="42" spans="1:6" ht="12.75">
      <c r="A42" s="2" t="s">
        <v>24</v>
      </c>
      <c r="B42" s="105">
        <v>0.16</v>
      </c>
      <c r="C42" s="95"/>
      <c r="D42" s="34">
        <f>IF(C42=0,0,IF(C42&lt;15,1,IF(C42&gt;=15,(C42/15*2))))*F74</f>
        <v>0</v>
      </c>
      <c r="E42" s="83">
        <f t="shared" si="1"/>
        <v>0</v>
      </c>
      <c r="F42" s="83">
        <f t="shared" si="0"/>
        <v>0</v>
      </c>
    </row>
    <row r="43" spans="1:6" ht="12.75">
      <c r="A43" s="2" t="s">
        <v>25</v>
      </c>
      <c r="B43" s="105">
        <v>0.16</v>
      </c>
      <c r="C43" s="96"/>
      <c r="D43" s="34">
        <f>IF(C43=0,0,IF(C43&lt;15,1,IF(C43&gt;=15,(C43/15*2))))*F74</f>
        <v>0</v>
      </c>
      <c r="E43" s="83">
        <f>B43*D43</f>
        <v>0</v>
      </c>
      <c r="F43" s="83">
        <f>D43+E43</f>
        <v>0</v>
      </c>
    </row>
    <row r="44" spans="1:6" ht="12.75">
      <c r="A44" s="2" t="s">
        <v>144</v>
      </c>
      <c r="B44" s="105"/>
      <c r="C44" s="37">
        <f>C48+C49+C50+C51+C52</f>
        <v>0</v>
      </c>
      <c r="D44" s="37">
        <f>D48+D49+D50+D51+D52</f>
        <v>0</v>
      </c>
      <c r="E44" s="37">
        <f>E48+E49+E50+E51+E52</f>
        <v>0</v>
      </c>
      <c r="F44" s="83">
        <f>D44+E44</f>
        <v>0</v>
      </c>
    </row>
    <row r="45" spans="1:6" ht="14.25">
      <c r="A45" s="23" t="s">
        <v>6</v>
      </c>
      <c r="B45" s="108">
        <f>SUM(B8:B44)</f>
        <v>6.280000000000002</v>
      </c>
      <c r="C45" s="24">
        <f>C8+C11+C12+C18+C19+C20+C21+C22+C31+C32+C37+C38+C39+C40+C41+C42+C43+C44</f>
        <v>0</v>
      </c>
      <c r="D45" s="24">
        <f>D8+D11+D12+D18+D19+D20+D21+D22+D31+D32+D37+D38+D39+D40+D41+D42+D43+D44</f>
        <v>0</v>
      </c>
      <c r="E45" s="24">
        <f>E8+E11+E12+E18+E19+E20+E21+E22+E31+E32+E37+E38+E39+E40+E41+E42+E43+E44</f>
        <v>0</v>
      </c>
      <c r="F45" s="24">
        <f>F8+F11+F12+F18+F19+F20+F21+F22+F31+F32+F37+F38+F39+F40+F41+F42+F43+F44</f>
        <v>0</v>
      </c>
    </row>
    <row r="46" spans="1:6" ht="14.25">
      <c r="A46" s="115"/>
      <c r="B46" s="116"/>
      <c r="C46" s="117"/>
      <c r="D46" s="117"/>
      <c r="E46" s="117"/>
      <c r="F46" s="117"/>
    </row>
    <row r="47" spans="1:6" ht="14.25">
      <c r="A47" s="118" t="s">
        <v>145</v>
      </c>
      <c r="B47" s="116"/>
      <c r="C47" s="117"/>
      <c r="D47" s="117"/>
      <c r="E47" s="117"/>
      <c r="F47" s="117"/>
    </row>
    <row r="48" spans="1:6" ht="12.75">
      <c r="A48" s="123" t="s">
        <v>156</v>
      </c>
      <c r="B48" s="105">
        <v>0.16</v>
      </c>
      <c r="C48" s="95"/>
      <c r="D48" s="34">
        <f>IF(C48=0,0,IF(C48&lt;15,1,IF(C48&gt;=15,(C48/15*2))))*F74</f>
        <v>0</v>
      </c>
      <c r="E48" s="83">
        <f>B48*D48</f>
        <v>0</v>
      </c>
      <c r="F48" s="83">
        <f>D48+E48</f>
        <v>0</v>
      </c>
    </row>
    <row r="49" spans="1:6" ht="12.75">
      <c r="A49" s="123" t="s">
        <v>158</v>
      </c>
      <c r="B49" s="105">
        <v>0.16</v>
      </c>
      <c r="C49" s="95">
        <v>0</v>
      </c>
      <c r="D49" s="34">
        <f>IF(C49=0,0,IF(C49&lt;15,1,IF(C49&gt;=15,(C49/15*2))))*F74</f>
        <v>0</v>
      </c>
      <c r="E49" s="83">
        <f>B49*D49</f>
        <v>0</v>
      </c>
      <c r="F49" s="83">
        <f>D49+E49</f>
        <v>0</v>
      </c>
    </row>
    <row r="50" spans="1:6" ht="12.75">
      <c r="A50" s="123" t="s">
        <v>146</v>
      </c>
      <c r="B50" s="105">
        <v>0.16</v>
      </c>
      <c r="C50" s="95"/>
      <c r="D50" s="34">
        <f>IF(C50=0,0,IF(C50&lt;15,1,IF(C50&gt;=15,(C50/15*2))))*F74</f>
        <v>0</v>
      </c>
      <c r="E50" s="83">
        <f>B50*D50</f>
        <v>0</v>
      </c>
      <c r="F50" s="83">
        <f>D50+E50</f>
        <v>0</v>
      </c>
    </row>
    <row r="51" spans="1:6" ht="12.75">
      <c r="A51" s="20"/>
      <c r="B51" s="105">
        <v>0.16</v>
      </c>
      <c r="C51" s="95"/>
      <c r="D51" s="34">
        <f>IF(C51=0,0,IF(C51&lt;15,1,IF(C51&gt;=15,(C51/15*2))))*F74</f>
        <v>0</v>
      </c>
      <c r="E51" s="83">
        <f>B51*D51</f>
        <v>0</v>
      </c>
      <c r="F51" s="83">
        <f>D51+E51</f>
        <v>0</v>
      </c>
    </row>
    <row r="52" spans="1:6" ht="12.75">
      <c r="A52" s="20"/>
      <c r="B52" s="105">
        <v>0.16</v>
      </c>
      <c r="C52" s="95"/>
      <c r="D52" s="34">
        <f>IF(C52=0,0,IF(C52&lt;15,1,IF(C52&gt;=15,(C52/15*2))))*F74</f>
        <v>0</v>
      </c>
      <c r="E52" s="83">
        <f>B52*D52</f>
        <v>0</v>
      </c>
      <c r="F52" s="83">
        <f>D52+E52</f>
        <v>0</v>
      </c>
    </row>
    <row r="54" spans="1:8" ht="12.75" customHeight="1">
      <c r="A54" s="301" t="s">
        <v>155</v>
      </c>
      <c r="B54" s="302"/>
      <c r="C54" s="302"/>
      <c r="D54" s="302"/>
      <c r="E54" s="302"/>
      <c r="F54" s="302"/>
      <c r="G54" s="103"/>
      <c r="H54" s="103"/>
    </row>
    <row r="55" spans="1:6" ht="38.25">
      <c r="A55" s="298" t="s">
        <v>324</v>
      </c>
      <c r="B55" s="299"/>
      <c r="C55" s="299"/>
      <c r="D55" s="300"/>
      <c r="E55" s="99" t="s">
        <v>83</v>
      </c>
      <c r="F55" s="99" t="s">
        <v>84</v>
      </c>
    </row>
    <row r="56" spans="1:6" ht="12.75" customHeight="1">
      <c r="A56" s="303" t="s">
        <v>85</v>
      </c>
      <c r="B56" s="304"/>
      <c r="C56" s="304"/>
      <c r="D56" s="304"/>
      <c r="E56" s="304"/>
      <c r="F56" s="305"/>
    </row>
    <row r="57" spans="1:6" ht="15" customHeight="1">
      <c r="A57" s="306" t="s">
        <v>86</v>
      </c>
      <c r="B57" s="307"/>
      <c r="C57" s="307"/>
      <c r="D57" s="308"/>
      <c r="E57" s="100">
        <f>1/0.95</f>
        <v>1.0526315789473684</v>
      </c>
      <c r="F57" s="101">
        <f>1/1</f>
        <v>1</v>
      </c>
    </row>
    <row r="58" spans="1:6" ht="13.5" customHeight="1">
      <c r="A58" s="306" t="s">
        <v>87</v>
      </c>
      <c r="B58" s="307"/>
      <c r="C58" s="307"/>
      <c r="D58" s="308"/>
      <c r="E58" s="100">
        <f>1/0.97</f>
        <v>1.0309278350515465</v>
      </c>
      <c r="F58" s="101">
        <v>1</v>
      </c>
    </row>
    <row r="59" spans="1:6" ht="12.75" customHeight="1">
      <c r="A59" s="303" t="s">
        <v>88</v>
      </c>
      <c r="B59" s="304"/>
      <c r="C59" s="304"/>
      <c r="D59" s="304"/>
      <c r="E59" s="304"/>
      <c r="F59" s="305"/>
    </row>
    <row r="60" spans="1:6" ht="12.75" customHeight="1">
      <c r="A60" s="306" t="s">
        <v>89</v>
      </c>
      <c r="B60" s="307"/>
      <c r="C60" s="307"/>
      <c r="D60" s="308"/>
      <c r="E60" s="100">
        <f>1/0.9</f>
        <v>1.1111111111111112</v>
      </c>
      <c r="F60" s="101">
        <f>1/1</f>
        <v>1</v>
      </c>
    </row>
    <row r="61" spans="1:6" ht="12.75" customHeight="1">
      <c r="A61" s="306" t="s">
        <v>90</v>
      </c>
      <c r="B61" s="307"/>
      <c r="C61" s="307"/>
      <c r="D61" s="308"/>
      <c r="E61" s="100">
        <f>1/0.95</f>
        <v>1.0526315789473684</v>
      </c>
      <c r="F61" s="101">
        <v>1</v>
      </c>
    </row>
    <row r="62" spans="1:6" ht="27" customHeight="1">
      <c r="A62" s="303" t="s">
        <v>91</v>
      </c>
      <c r="B62" s="304"/>
      <c r="C62" s="304"/>
      <c r="D62" s="304"/>
      <c r="E62" s="304"/>
      <c r="F62" s="305"/>
    </row>
    <row r="63" spans="1:6" ht="27" customHeight="1">
      <c r="A63" s="306" t="s">
        <v>92</v>
      </c>
      <c r="B63" s="307"/>
      <c r="C63" s="307"/>
      <c r="D63" s="308"/>
      <c r="E63" s="100">
        <f>1/1.02</f>
        <v>0.9803921568627451</v>
      </c>
      <c r="F63" s="101">
        <f>1/1</f>
        <v>1</v>
      </c>
    </row>
    <row r="64" spans="1:6" ht="27.75" customHeight="1">
      <c r="A64" s="306" t="s">
        <v>93</v>
      </c>
      <c r="B64" s="307"/>
      <c r="C64" s="307"/>
      <c r="D64" s="308"/>
      <c r="E64" s="100">
        <f>1/1.05</f>
        <v>0.9523809523809523</v>
      </c>
      <c r="F64" s="101">
        <v>1</v>
      </c>
    </row>
    <row r="65" spans="1:6" ht="12.75" customHeight="1">
      <c r="A65" s="303" t="s">
        <v>94</v>
      </c>
      <c r="B65" s="304"/>
      <c r="C65" s="304"/>
      <c r="D65" s="304"/>
      <c r="E65" s="304"/>
      <c r="F65" s="305"/>
    </row>
    <row r="66" spans="1:6" ht="12.75" customHeight="1">
      <c r="A66" s="306" t="s">
        <v>95</v>
      </c>
      <c r="B66" s="307"/>
      <c r="C66" s="307"/>
      <c r="D66" s="308"/>
      <c r="E66" s="100">
        <f>1/0.95</f>
        <v>1.0526315789473684</v>
      </c>
      <c r="F66" s="101">
        <v>1</v>
      </c>
    </row>
    <row r="67" spans="1:6" ht="12.75" customHeight="1">
      <c r="A67" s="306" t="s">
        <v>96</v>
      </c>
      <c r="B67" s="307"/>
      <c r="C67" s="307"/>
      <c r="D67" s="308"/>
      <c r="E67" s="100">
        <f>1/1.2</f>
        <v>0.8333333333333334</v>
      </c>
      <c r="F67" s="101">
        <v>1</v>
      </c>
    </row>
    <row r="68" spans="1:6" ht="30" customHeight="1">
      <c r="A68" s="303" t="s">
        <v>97</v>
      </c>
      <c r="B68" s="304"/>
      <c r="C68" s="304"/>
      <c r="D68" s="304"/>
      <c r="E68" s="304"/>
      <c r="F68" s="305"/>
    </row>
    <row r="69" spans="1:6" ht="18" customHeight="1">
      <c r="A69" s="306" t="s">
        <v>98</v>
      </c>
      <c r="B69" s="307"/>
      <c r="C69" s="307"/>
      <c r="D69" s="308"/>
      <c r="E69" s="100">
        <f>1.15</f>
        <v>1.15</v>
      </c>
      <c r="F69" s="101">
        <v>1</v>
      </c>
    </row>
    <row r="70" spans="1:6" ht="12.75" customHeight="1">
      <c r="A70" s="306" t="s">
        <v>99</v>
      </c>
      <c r="B70" s="307"/>
      <c r="C70" s="307"/>
      <c r="D70" s="308"/>
      <c r="E70" s="100">
        <f>1.1</f>
        <v>1.1</v>
      </c>
      <c r="F70" s="101">
        <f>1</f>
        <v>1</v>
      </c>
    </row>
    <row r="71" spans="1:6" ht="13.5" customHeight="1">
      <c r="A71" s="303" t="s">
        <v>100</v>
      </c>
      <c r="B71" s="304"/>
      <c r="C71" s="304"/>
      <c r="D71" s="304"/>
      <c r="E71" s="304"/>
      <c r="F71" s="305"/>
    </row>
    <row r="72" spans="1:6" ht="15" customHeight="1">
      <c r="A72" s="306" t="s">
        <v>325</v>
      </c>
      <c r="B72" s="307"/>
      <c r="C72" s="307"/>
      <c r="D72" s="308"/>
      <c r="E72" s="100">
        <f>1.2</f>
        <v>1.2</v>
      </c>
      <c r="F72" s="101">
        <f>1</f>
        <v>1</v>
      </c>
    </row>
    <row r="73" spans="1:6" ht="13.5" customHeight="1">
      <c r="A73" s="306" t="s">
        <v>101</v>
      </c>
      <c r="B73" s="307"/>
      <c r="C73" s="307"/>
      <c r="D73" s="308"/>
      <c r="E73" s="100">
        <f>1.1</f>
        <v>1.1</v>
      </c>
      <c r="F73" s="101">
        <v>1</v>
      </c>
    </row>
    <row r="74" spans="1:6" ht="12.75">
      <c r="A74" s="293" t="s">
        <v>109</v>
      </c>
      <c r="B74" s="294"/>
      <c r="C74" s="294"/>
      <c r="D74" s="295"/>
      <c r="E74" s="104">
        <f>E57*E58*E60*E61*E63*E64*E66*E67*E69*E70*E72*E73</f>
        <v>1.735835956767067</v>
      </c>
      <c r="F74" s="104">
        <f>F57*F58*F60*F61*F63*F64*F66*F67*F69*F70*F72*F73</f>
        <v>1</v>
      </c>
    </row>
    <row r="76" ht="12.75"/>
    <row r="77" ht="12.75"/>
    <row r="78" ht="12.75"/>
    <row r="79" ht="12.75"/>
    <row r="80" ht="12.75"/>
    <row r="83" ht="12.75"/>
    <row r="84" ht="12.75"/>
  </sheetData>
  <sheetProtection/>
  <mergeCells count="27">
    <mergeCell ref="A73:D73"/>
    <mergeCell ref="A72:D72"/>
    <mergeCell ref="A71:F71"/>
    <mergeCell ref="A70:D70"/>
    <mergeCell ref="A65:F65"/>
    <mergeCell ref="E1:F1"/>
    <mergeCell ref="A5:A6"/>
    <mergeCell ref="C5:C6"/>
    <mergeCell ref="D5:F5"/>
    <mergeCell ref="A4:F4"/>
    <mergeCell ref="A62:F62"/>
    <mergeCell ref="A63:D63"/>
    <mergeCell ref="A64:D64"/>
    <mergeCell ref="A66:D66"/>
    <mergeCell ref="A67:D67"/>
    <mergeCell ref="A68:F68"/>
    <mergeCell ref="A69:D69"/>
    <mergeCell ref="A74:D74"/>
    <mergeCell ref="B5:B6"/>
    <mergeCell ref="A55:D55"/>
    <mergeCell ref="A54:F54"/>
    <mergeCell ref="A56:F56"/>
    <mergeCell ref="A57:D57"/>
    <mergeCell ref="A58:D58"/>
    <mergeCell ref="A59:F59"/>
    <mergeCell ref="A60:D60"/>
    <mergeCell ref="A61:D6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showZeros="0" workbookViewId="0" topLeftCell="A1">
      <pane xSplit="1" ySplit="9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" sqref="B4"/>
    </sheetView>
  </sheetViews>
  <sheetFormatPr defaultColWidth="9.00390625" defaultRowHeight="12.75"/>
  <cols>
    <col min="1" max="1" width="31.75390625" style="0" customWidth="1"/>
    <col min="2" max="2" width="16.00390625" style="39" customWidth="1"/>
    <col min="3" max="3" width="10.375" style="39" customWidth="1"/>
    <col min="4" max="5" width="9.875" style="39" customWidth="1"/>
    <col min="6" max="6" width="6.375" style="39" customWidth="1"/>
    <col min="7" max="7" width="15.75390625" style="40" customWidth="1"/>
    <col min="8" max="8" width="10.375" style="40" customWidth="1"/>
    <col min="9" max="9" width="10.125" style="40" customWidth="1"/>
    <col min="10" max="10" width="9.875" style="40" customWidth="1"/>
    <col min="11" max="11" width="6.75390625" style="40" customWidth="1"/>
    <col min="12" max="12" width="15.125" style="0" customWidth="1"/>
    <col min="13" max="13" width="11.375" style="0" customWidth="1"/>
  </cols>
  <sheetData>
    <row r="1" spans="10:11" ht="14.25">
      <c r="J1" s="29" t="s">
        <v>66</v>
      </c>
      <c r="K1" s="29"/>
    </row>
    <row r="2" spans="1:11" ht="14.25">
      <c r="A2" s="43" t="s">
        <v>7</v>
      </c>
      <c r="B2" s="57"/>
      <c r="C2" s="57"/>
      <c r="D2" s="41"/>
      <c r="E2" s="41"/>
      <c r="F2" s="41"/>
      <c r="G2" s="42"/>
      <c r="H2" s="42"/>
      <c r="I2" s="42"/>
      <c r="J2" s="42"/>
      <c r="K2" s="42"/>
    </row>
    <row r="3" spans="1:11" ht="14.25">
      <c r="A3" s="313" t="s">
        <v>57</v>
      </c>
      <c r="B3" s="109"/>
      <c r="C3" s="109"/>
      <c r="D3" s="44"/>
      <c r="E3" s="44"/>
      <c r="F3" s="44"/>
      <c r="G3" s="31"/>
      <c r="H3" s="31"/>
      <c r="I3" s="31"/>
      <c r="J3" s="31"/>
      <c r="K3" s="31"/>
    </row>
    <row r="4" spans="1:11" ht="30.75" customHeight="1">
      <c r="A4" s="313"/>
      <c r="B4" s="110">
        <f>'П1'!B3</f>
        <v>0</v>
      </c>
      <c r="C4" s="41" t="s">
        <v>58</v>
      </c>
      <c r="E4" s="44"/>
      <c r="F4" s="44"/>
      <c r="G4" s="31"/>
      <c r="H4" s="31"/>
      <c r="I4" s="31"/>
      <c r="J4" s="31"/>
      <c r="K4" s="31"/>
    </row>
    <row r="6" spans="1:11" ht="41.25" customHeight="1">
      <c r="A6" s="286" t="s">
        <v>162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13.5" customHeight="1">
      <c r="A7" s="290" t="s">
        <v>118</v>
      </c>
      <c r="B7" s="287" t="s">
        <v>79</v>
      </c>
      <c r="C7" s="288"/>
      <c r="D7" s="288"/>
      <c r="E7" s="288"/>
      <c r="F7" s="289"/>
      <c r="G7" s="287" t="s">
        <v>67</v>
      </c>
      <c r="H7" s="288"/>
      <c r="I7" s="288"/>
      <c r="J7" s="288"/>
      <c r="K7" s="289"/>
    </row>
    <row r="8" spans="1:11" ht="90" customHeight="1">
      <c r="A8" s="291"/>
      <c r="B8" s="26" t="s">
        <v>107</v>
      </c>
      <c r="C8" s="26" t="s">
        <v>157</v>
      </c>
      <c r="D8" s="26" t="s">
        <v>104</v>
      </c>
      <c r="E8" s="26" t="s">
        <v>105</v>
      </c>
      <c r="F8" s="26" t="s">
        <v>0</v>
      </c>
      <c r="G8" s="26" t="s">
        <v>107</v>
      </c>
      <c r="H8" s="26" t="s">
        <v>157</v>
      </c>
      <c r="I8" s="26" t="s">
        <v>104</v>
      </c>
      <c r="J8" s="26" t="s">
        <v>105</v>
      </c>
      <c r="K8" s="26" t="s">
        <v>0</v>
      </c>
    </row>
    <row r="9" spans="1:11" ht="12.75">
      <c r="A9" s="1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ht="12.75">
      <c r="A10" s="2" t="s">
        <v>4</v>
      </c>
      <c r="B10" s="13">
        <f>B11+B12</f>
        <v>0</v>
      </c>
      <c r="C10" s="13">
        <f>C11+C12</f>
        <v>0</v>
      </c>
      <c r="D10" s="13">
        <f>D11+D12</f>
        <v>0</v>
      </c>
      <c r="E10" s="13">
        <f>E11+E12</f>
        <v>0</v>
      </c>
      <c r="F10" s="13">
        <f>B10+C10+D10+E10</f>
        <v>0</v>
      </c>
      <c r="G10" s="48">
        <f>IF(B4=0,0,B10*10000/B4)</f>
        <v>0</v>
      </c>
      <c r="H10" s="48">
        <f>IF(B4=0,0,C10*10000/B4)</f>
        <v>0</v>
      </c>
      <c r="I10" s="48">
        <f>IF(B4=0,0,D10*10000/B4)</f>
        <v>0</v>
      </c>
      <c r="J10" s="48">
        <f>IF(B4=0,0,E10*10000/B4)</f>
        <v>0</v>
      </c>
      <c r="K10" s="48">
        <f>G10+H10+I10+J10</f>
        <v>0</v>
      </c>
    </row>
    <row r="11" spans="1:11" ht="12.75">
      <c r="A11" s="8" t="s">
        <v>1</v>
      </c>
      <c r="B11" s="74">
        <f>'П2'!G9+'П3'!D9</f>
        <v>0</v>
      </c>
      <c r="C11" s="74"/>
      <c r="D11" s="74">
        <f>'П2'!I9+'П3'!E9</f>
        <v>0</v>
      </c>
      <c r="E11" s="74"/>
      <c r="F11" s="74">
        <f aca="true" t="shared" si="0" ref="F11:F53">B11+C11+D11+E11</f>
        <v>0</v>
      </c>
      <c r="G11" s="49">
        <f>IF(B$4=0,0,B11*10000/B$4)</f>
        <v>0</v>
      </c>
      <c r="H11" s="49">
        <f>IF(B$4=0,0,C11*10000/B$4)</f>
        <v>0</v>
      </c>
      <c r="I11" s="49">
        <f>IF(B$4=0,0,D11*10000/B$4)</f>
        <v>0</v>
      </c>
      <c r="J11" s="49">
        <f>IF(B$4=0,0,E11*10000/B$4)</f>
        <v>0</v>
      </c>
      <c r="K11" s="49">
        <f>G11+H11+I11+J11</f>
        <v>0</v>
      </c>
    </row>
    <row r="12" spans="1:11" ht="12.75">
      <c r="A12" s="8" t="s">
        <v>2</v>
      </c>
      <c r="B12" s="74">
        <f>'П2'!G10+'П3'!D10</f>
        <v>0</v>
      </c>
      <c r="C12" s="74"/>
      <c r="D12" s="74">
        <f>'П2'!I10+'П3'!E10</f>
        <v>0</v>
      </c>
      <c r="E12" s="74"/>
      <c r="F12" s="74">
        <f t="shared" si="0"/>
        <v>0</v>
      </c>
      <c r="G12" s="49">
        <f aca="true" t="shared" si="1" ref="G12:G54">IF(B$4=0,0,B12*10000/B$4)</f>
        <v>0</v>
      </c>
      <c r="H12" s="49">
        <f aca="true" t="shared" si="2" ref="H12:H54">IF(B$4=0,0,C12*10000/B$4)</f>
        <v>0</v>
      </c>
      <c r="I12" s="49">
        <f aca="true" t="shared" si="3" ref="I12:I54">IF(B$4=0,0,D12*10000/B$4)</f>
        <v>0</v>
      </c>
      <c r="J12" s="49">
        <f aca="true" t="shared" si="4" ref="J12:J54">IF(B$4=0,0,E12*10000/B$4)</f>
        <v>0</v>
      </c>
      <c r="K12" s="49">
        <f aca="true" t="shared" si="5" ref="K12:K54">G12+H12+I12+J12</f>
        <v>0</v>
      </c>
    </row>
    <row r="13" spans="1:13" ht="12.75">
      <c r="A13" s="2" t="s">
        <v>10</v>
      </c>
      <c r="B13" s="13">
        <f>'П2'!G11+'П3'!D11</f>
        <v>0</v>
      </c>
      <c r="C13" s="13"/>
      <c r="D13" s="13">
        <f>'П2'!I11+'П3'!E11</f>
        <v>0</v>
      </c>
      <c r="E13" s="13"/>
      <c r="F13" s="13">
        <f t="shared" si="0"/>
        <v>0</v>
      </c>
      <c r="G13" s="49">
        <f t="shared" si="1"/>
        <v>0</v>
      </c>
      <c r="H13" s="49">
        <f t="shared" si="2"/>
        <v>0</v>
      </c>
      <c r="I13" s="49">
        <f t="shared" si="3"/>
        <v>0</v>
      </c>
      <c r="J13" s="49">
        <f t="shared" si="4"/>
        <v>0</v>
      </c>
      <c r="K13" s="48">
        <f t="shared" si="5"/>
        <v>0</v>
      </c>
      <c r="M13" s="6"/>
    </row>
    <row r="14" spans="1:14" ht="12.75">
      <c r="A14" s="2" t="s">
        <v>11</v>
      </c>
      <c r="B14" s="13">
        <f>B15+B16+B17+B18+B19+B20</f>
        <v>0</v>
      </c>
      <c r="C14" s="13">
        <f>C15+C16+C17+C18+C19+C20</f>
        <v>0</v>
      </c>
      <c r="D14" s="13">
        <f>D15+D16+D17+D18+D19+D20</f>
        <v>0</v>
      </c>
      <c r="E14" s="13">
        <f>E15+E16+E17+E18+E19+E20</f>
        <v>0</v>
      </c>
      <c r="F14" s="13">
        <f t="shared" si="0"/>
        <v>0</v>
      </c>
      <c r="G14" s="49">
        <f t="shared" si="1"/>
        <v>0</v>
      </c>
      <c r="H14" s="49">
        <f t="shared" si="2"/>
        <v>0</v>
      </c>
      <c r="I14" s="49">
        <f t="shared" si="3"/>
        <v>0</v>
      </c>
      <c r="J14" s="49">
        <f t="shared" si="4"/>
        <v>0</v>
      </c>
      <c r="K14" s="48">
        <f t="shared" si="5"/>
        <v>0</v>
      </c>
      <c r="N14" s="12"/>
    </row>
    <row r="15" spans="1:11" ht="12.75">
      <c r="A15" s="8" t="s">
        <v>117</v>
      </c>
      <c r="B15" s="74">
        <f>'П2'!G13+'П3'!D13</f>
        <v>0</v>
      </c>
      <c r="C15" s="74"/>
      <c r="D15" s="74">
        <f>'П2'!I13+'П3'!E13</f>
        <v>0</v>
      </c>
      <c r="E15" s="74"/>
      <c r="F15" s="74">
        <f t="shared" si="0"/>
        <v>0</v>
      </c>
      <c r="G15" s="49">
        <f t="shared" si="1"/>
        <v>0</v>
      </c>
      <c r="H15" s="49">
        <f t="shared" si="2"/>
        <v>0</v>
      </c>
      <c r="I15" s="49">
        <f t="shared" si="3"/>
        <v>0</v>
      </c>
      <c r="J15" s="49">
        <f t="shared" si="4"/>
        <v>0</v>
      </c>
      <c r="K15" s="49">
        <f t="shared" si="5"/>
        <v>0</v>
      </c>
    </row>
    <row r="16" spans="1:11" ht="12.75">
      <c r="A16" s="8" t="s">
        <v>119</v>
      </c>
      <c r="B16" s="74">
        <f>'П2'!G14+'П3'!D14</f>
        <v>0</v>
      </c>
      <c r="C16" s="74"/>
      <c r="D16" s="74">
        <f>'П2'!I14+'П3'!E14</f>
        <v>0</v>
      </c>
      <c r="E16" s="74"/>
      <c r="F16" s="74">
        <f t="shared" si="0"/>
        <v>0</v>
      </c>
      <c r="G16" s="49">
        <f t="shared" si="1"/>
        <v>0</v>
      </c>
      <c r="H16" s="49">
        <f t="shared" si="2"/>
        <v>0</v>
      </c>
      <c r="I16" s="49">
        <f t="shared" si="3"/>
        <v>0</v>
      </c>
      <c r="J16" s="49">
        <f t="shared" si="4"/>
        <v>0</v>
      </c>
      <c r="K16" s="49">
        <f t="shared" si="5"/>
        <v>0</v>
      </c>
    </row>
    <row r="17" spans="1:11" ht="12.75">
      <c r="A17" s="8" t="s">
        <v>120</v>
      </c>
      <c r="B17" s="74">
        <f>'П2'!G15+'П3'!D15</f>
        <v>0</v>
      </c>
      <c r="C17" s="74"/>
      <c r="D17" s="74">
        <f>'П2'!I15+'П3'!E15</f>
        <v>0</v>
      </c>
      <c r="E17" s="74"/>
      <c r="F17" s="74">
        <f t="shared" si="0"/>
        <v>0</v>
      </c>
      <c r="G17" s="49">
        <f t="shared" si="1"/>
        <v>0</v>
      </c>
      <c r="H17" s="49">
        <f t="shared" si="2"/>
        <v>0</v>
      </c>
      <c r="I17" s="49">
        <f t="shared" si="3"/>
        <v>0</v>
      </c>
      <c r="J17" s="49">
        <f t="shared" si="4"/>
        <v>0</v>
      </c>
      <c r="K17" s="49">
        <f t="shared" si="5"/>
        <v>0</v>
      </c>
    </row>
    <row r="18" spans="1:11" ht="12.75">
      <c r="A18" s="8" t="s">
        <v>121</v>
      </c>
      <c r="B18" s="74">
        <f>'П2'!G16+'П3'!D16</f>
        <v>0</v>
      </c>
      <c r="C18" s="74"/>
      <c r="D18" s="74">
        <f>'П2'!I16+'П3'!E16</f>
        <v>0</v>
      </c>
      <c r="E18" s="74"/>
      <c r="F18" s="74">
        <f t="shared" si="0"/>
        <v>0</v>
      </c>
      <c r="G18" s="49">
        <f t="shared" si="1"/>
        <v>0</v>
      </c>
      <c r="H18" s="49">
        <f t="shared" si="2"/>
        <v>0</v>
      </c>
      <c r="I18" s="49">
        <f t="shared" si="3"/>
        <v>0</v>
      </c>
      <c r="J18" s="49">
        <f t="shared" si="4"/>
        <v>0</v>
      </c>
      <c r="K18" s="49">
        <f t="shared" si="5"/>
        <v>0</v>
      </c>
    </row>
    <row r="19" spans="1:11" ht="12.75">
      <c r="A19" s="8" t="s">
        <v>122</v>
      </c>
      <c r="B19" s="74">
        <f>'П2'!G17+'П3'!D17</f>
        <v>0</v>
      </c>
      <c r="C19" s="74"/>
      <c r="D19" s="74">
        <f>'П2'!I17+'П3'!E17</f>
        <v>0</v>
      </c>
      <c r="E19" s="74"/>
      <c r="F19" s="74">
        <f t="shared" si="0"/>
        <v>0</v>
      </c>
      <c r="G19" s="49">
        <f t="shared" si="1"/>
        <v>0</v>
      </c>
      <c r="H19" s="49">
        <f t="shared" si="2"/>
        <v>0</v>
      </c>
      <c r="I19" s="49">
        <f t="shared" si="3"/>
        <v>0</v>
      </c>
      <c r="J19" s="49">
        <f t="shared" si="4"/>
        <v>0</v>
      </c>
      <c r="K19" s="49">
        <f t="shared" si="5"/>
        <v>0</v>
      </c>
    </row>
    <row r="20" spans="1:14" ht="12.75">
      <c r="A20" s="17" t="s">
        <v>123</v>
      </c>
      <c r="B20" s="74">
        <f>'П2'!G18</f>
        <v>0</v>
      </c>
      <c r="C20" s="74"/>
      <c r="D20" s="74">
        <f>'П2'!I18</f>
        <v>0</v>
      </c>
      <c r="E20" s="74"/>
      <c r="F20" s="74">
        <f t="shared" si="0"/>
        <v>0</v>
      </c>
      <c r="G20" s="49">
        <f t="shared" si="1"/>
        <v>0</v>
      </c>
      <c r="H20" s="49">
        <f t="shared" si="2"/>
        <v>0</v>
      </c>
      <c r="I20" s="49">
        <f t="shared" si="3"/>
        <v>0</v>
      </c>
      <c r="J20" s="49">
        <f t="shared" si="4"/>
        <v>0</v>
      </c>
      <c r="K20" s="49">
        <f t="shared" si="5"/>
        <v>0</v>
      </c>
      <c r="N20" s="6"/>
    </row>
    <row r="21" spans="1:13" ht="12.75">
      <c r="A21" s="2" t="s">
        <v>12</v>
      </c>
      <c r="B21" s="13">
        <f>'П2'!G19+'П3'!D18</f>
        <v>0</v>
      </c>
      <c r="C21" s="13"/>
      <c r="D21" s="13">
        <f>'П2'!I19+'П3'!E18</f>
        <v>0</v>
      </c>
      <c r="E21" s="13"/>
      <c r="F21" s="13">
        <f t="shared" si="0"/>
        <v>0</v>
      </c>
      <c r="G21" s="49">
        <f t="shared" si="1"/>
        <v>0</v>
      </c>
      <c r="H21" s="49">
        <f t="shared" si="2"/>
        <v>0</v>
      </c>
      <c r="I21" s="49">
        <f t="shared" si="3"/>
        <v>0</v>
      </c>
      <c r="J21" s="49">
        <f t="shared" si="4"/>
        <v>0</v>
      </c>
      <c r="K21" s="48">
        <f t="shared" si="5"/>
        <v>0</v>
      </c>
      <c r="M21" s="6"/>
    </row>
    <row r="22" spans="1:11" ht="12.75">
      <c r="A22" s="2" t="s">
        <v>13</v>
      </c>
      <c r="B22" s="13">
        <f>'П2'!G20+'П3'!D19</f>
        <v>0</v>
      </c>
      <c r="C22" s="13"/>
      <c r="D22" s="13">
        <f>'П2'!I20+'П3'!E19</f>
        <v>0</v>
      </c>
      <c r="E22" s="13"/>
      <c r="F22" s="13">
        <f t="shared" si="0"/>
        <v>0</v>
      </c>
      <c r="G22" s="49">
        <f t="shared" si="1"/>
        <v>0</v>
      </c>
      <c r="H22" s="49">
        <f t="shared" si="2"/>
        <v>0</v>
      </c>
      <c r="I22" s="49">
        <f t="shared" si="3"/>
        <v>0</v>
      </c>
      <c r="J22" s="49">
        <f t="shared" si="4"/>
        <v>0</v>
      </c>
      <c r="K22" s="48">
        <f t="shared" si="5"/>
        <v>0</v>
      </c>
    </row>
    <row r="23" spans="1:11" ht="12.75">
      <c r="A23" s="2" t="s">
        <v>14</v>
      </c>
      <c r="B23" s="13">
        <f>'П2'!G21+'П3'!D20</f>
        <v>0</v>
      </c>
      <c r="C23" s="13"/>
      <c r="D23" s="13">
        <f>'П2'!I21+'П3'!E20</f>
        <v>0</v>
      </c>
      <c r="E23" s="13"/>
      <c r="F23" s="13">
        <f t="shared" si="0"/>
        <v>0</v>
      </c>
      <c r="G23" s="49">
        <f t="shared" si="1"/>
        <v>0</v>
      </c>
      <c r="H23" s="49">
        <f t="shared" si="2"/>
        <v>0</v>
      </c>
      <c r="I23" s="49">
        <f t="shared" si="3"/>
        <v>0</v>
      </c>
      <c r="J23" s="49">
        <f t="shared" si="4"/>
        <v>0</v>
      </c>
      <c r="K23" s="48">
        <f t="shared" si="5"/>
        <v>0</v>
      </c>
    </row>
    <row r="24" spans="1:11" ht="12.75">
      <c r="A24" s="2" t="s">
        <v>15</v>
      </c>
      <c r="B24" s="13">
        <f>'П2'!G22+'П3'!D21</f>
        <v>0</v>
      </c>
      <c r="C24" s="13"/>
      <c r="D24" s="13">
        <f>'П2'!I22+'П3'!E21</f>
        <v>0</v>
      </c>
      <c r="E24" s="13"/>
      <c r="F24" s="13">
        <f t="shared" si="0"/>
        <v>0</v>
      </c>
      <c r="G24" s="49">
        <f t="shared" si="1"/>
        <v>0</v>
      </c>
      <c r="H24" s="49">
        <f t="shared" si="2"/>
        <v>0</v>
      </c>
      <c r="I24" s="49">
        <f t="shared" si="3"/>
        <v>0</v>
      </c>
      <c r="J24" s="49">
        <f t="shared" si="4"/>
        <v>0</v>
      </c>
      <c r="K24" s="48">
        <f t="shared" si="5"/>
        <v>0</v>
      </c>
    </row>
    <row r="25" spans="1:11" ht="12.75">
      <c r="A25" s="2" t="s">
        <v>5</v>
      </c>
      <c r="B25" s="13">
        <f>B26+B27+B28+B29+B30+B31+B32+B33</f>
        <v>0</v>
      </c>
      <c r="C25" s="13">
        <f>C26+C27+C28+C29+C30+C31+C32+C33</f>
        <v>0</v>
      </c>
      <c r="D25" s="13">
        <f>D26+D27+D28+D29+D30+D31+D32+D33</f>
        <v>0</v>
      </c>
      <c r="E25" s="13">
        <f>E26+E27+E28+E29+E30+E31+E32+E33</f>
        <v>0</v>
      </c>
      <c r="F25" s="13">
        <f t="shared" si="0"/>
        <v>0</v>
      </c>
      <c r="G25" s="49">
        <f t="shared" si="1"/>
        <v>0</v>
      </c>
      <c r="H25" s="49">
        <f t="shared" si="2"/>
        <v>0</v>
      </c>
      <c r="I25" s="49">
        <f t="shared" si="3"/>
        <v>0</v>
      </c>
      <c r="J25" s="49">
        <f t="shared" si="4"/>
        <v>0</v>
      </c>
      <c r="K25" s="48">
        <f t="shared" si="5"/>
        <v>0</v>
      </c>
    </row>
    <row r="26" spans="1:15" ht="12.75">
      <c r="A26" s="8" t="s">
        <v>124</v>
      </c>
      <c r="B26" s="74">
        <f>'П2'!G24+'П3'!D23</f>
        <v>0</v>
      </c>
      <c r="C26" s="74"/>
      <c r="D26" s="74">
        <f>'П2'!I24+'П3'!E23</f>
        <v>0</v>
      </c>
      <c r="E26" s="74"/>
      <c r="F26" s="74">
        <f t="shared" si="0"/>
        <v>0</v>
      </c>
      <c r="G26" s="49">
        <f t="shared" si="1"/>
        <v>0</v>
      </c>
      <c r="H26" s="49">
        <f t="shared" si="2"/>
        <v>0</v>
      </c>
      <c r="I26" s="49">
        <f t="shared" si="3"/>
        <v>0</v>
      </c>
      <c r="J26" s="49">
        <f t="shared" si="4"/>
        <v>0</v>
      </c>
      <c r="K26" s="49">
        <f t="shared" si="5"/>
        <v>0</v>
      </c>
      <c r="M26" s="6"/>
      <c r="N26" s="6"/>
      <c r="O26" s="6"/>
    </row>
    <row r="27" spans="1:11" ht="12.75">
      <c r="A27" s="17" t="s">
        <v>125</v>
      </c>
      <c r="B27" s="74">
        <f>'П2'!G25+'П3'!D24</f>
        <v>0</v>
      </c>
      <c r="C27" s="74"/>
      <c r="D27" s="74">
        <f>'П2'!I25+'П3'!E24</f>
        <v>0</v>
      </c>
      <c r="E27" s="74"/>
      <c r="F27" s="74">
        <f t="shared" si="0"/>
        <v>0</v>
      </c>
      <c r="G27" s="49">
        <f t="shared" si="1"/>
        <v>0</v>
      </c>
      <c r="H27" s="49">
        <f t="shared" si="2"/>
        <v>0</v>
      </c>
      <c r="I27" s="49">
        <f t="shared" si="3"/>
        <v>0</v>
      </c>
      <c r="J27" s="49">
        <f t="shared" si="4"/>
        <v>0</v>
      </c>
      <c r="K27" s="49">
        <f t="shared" si="5"/>
        <v>0</v>
      </c>
    </row>
    <row r="28" spans="1:14" ht="12.75">
      <c r="A28" s="8" t="s">
        <v>126</v>
      </c>
      <c r="B28" s="74">
        <f>'П2'!G26+'П3'!D25+'П3'!D26</f>
        <v>0</v>
      </c>
      <c r="C28" s="74"/>
      <c r="D28" s="74">
        <f>'П2'!I26+'П3'!E25+'П3'!E26</f>
        <v>0</v>
      </c>
      <c r="E28" s="74"/>
      <c r="F28" s="74">
        <f t="shared" si="0"/>
        <v>0</v>
      </c>
      <c r="G28" s="49">
        <f t="shared" si="1"/>
        <v>0</v>
      </c>
      <c r="H28" s="49">
        <f t="shared" si="2"/>
        <v>0</v>
      </c>
      <c r="I28" s="49">
        <f t="shared" si="3"/>
        <v>0</v>
      </c>
      <c r="J28" s="49">
        <f t="shared" si="4"/>
        <v>0</v>
      </c>
      <c r="K28" s="49">
        <f t="shared" si="5"/>
        <v>0</v>
      </c>
      <c r="N28" s="6"/>
    </row>
    <row r="29" spans="1:11" ht="12.75">
      <c r="A29" s="8" t="s">
        <v>127</v>
      </c>
      <c r="B29" s="74">
        <f>'П2'!G27+'П3'!D27</f>
        <v>0</v>
      </c>
      <c r="C29" s="74"/>
      <c r="D29" s="74">
        <f>'П2'!I27+'П3'!E27</f>
        <v>0</v>
      </c>
      <c r="E29" s="74"/>
      <c r="F29" s="74">
        <f t="shared" si="0"/>
        <v>0</v>
      </c>
      <c r="G29" s="49">
        <f t="shared" si="1"/>
        <v>0</v>
      </c>
      <c r="H29" s="49">
        <f t="shared" si="2"/>
        <v>0</v>
      </c>
      <c r="I29" s="49">
        <f t="shared" si="3"/>
        <v>0</v>
      </c>
      <c r="J29" s="49">
        <f t="shared" si="4"/>
        <v>0</v>
      </c>
      <c r="K29" s="49">
        <f t="shared" si="5"/>
        <v>0</v>
      </c>
    </row>
    <row r="30" spans="1:11" ht="12.75">
      <c r="A30" s="8" t="s">
        <v>128</v>
      </c>
      <c r="B30" s="74">
        <f>'П2'!G28+'П3'!D28</f>
        <v>0</v>
      </c>
      <c r="C30" s="74"/>
      <c r="D30" s="74">
        <f>'П2'!I28+'П3'!E28</f>
        <v>0</v>
      </c>
      <c r="E30" s="74"/>
      <c r="F30" s="74">
        <f t="shared" si="0"/>
        <v>0</v>
      </c>
      <c r="G30" s="49">
        <f t="shared" si="1"/>
        <v>0</v>
      </c>
      <c r="H30" s="49">
        <f t="shared" si="2"/>
        <v>0</v>
      </c>
      <c r="I30" s="49">
        <f t="shared" si="3"/>
        <v>0</v>
      </c>
      <c r="J30" s="49">
        <f t="shared" si="4"/>
        <v>0</v>
      </c>
      <c r="K30" s="49">
        <f t="shared" si="5"/>
        <v>0</v>
      </c>
    </row>
    <row r="31" spans="1:11" ht="12.75">
      <c r="A31" s="17" t="s">
        <v>129</v>
      </c>
      <c r="B31" s="74">
        <f>'П2'!G29+'П3'!D29</f>
        <v>0</v>
      </c>
      <c r="C31" s="74"/>
      <c r="D31" s="74">
        <f>'П2'!I29+'П3'!E29</f>
        <v>0</v>
      </c>
      <c r="E31" s="74"/>
      <c r="F31" s="74">
        <f t="shared" si="0"/>
        <v>0</v>
      </c>
      <c r="G31" s="49">
        <f t="shared" si="1"/>
        <v>0</v>
      </c>
      <c r="H31" s="49">
        <f t="shared" si="2"/>
        <v>0</v>
      </c>
      <c r="I31" s="49">
        <f t="shared" si="3"/>
        <v>0</v>
      </c>
      <c r="J31" s="49">
        <f t="shared" si="4"/>
        <v>0</v>
      </c>
      <c r="K31" s="49">
        <f t="shared" si="5"/>
        <v>0</v>
      </c>
    </row>
    <row r="32" spans="1:11" ht="12.75">
      <c r="A32" s="8" t="s">
        <v>130</v>
      </c>
      <c r="B32" s="74">
        <f>'П2'!G30+'П3'!D30</f>
        <v>0</v>
      </c>
      <c r="C32" s="74"/>
      <c r="D32" s="74">
        <f>'П2'!I30+'П3'!E30</f>
        <v>0</v>
      </c>
      <c r="E32" s="74"/>
      <c r="F32" s="74">
        <f t="shared" si="0"/>
        <v>0</v>
      </c>
      <c r="G32" s="49">
        <f t="shared" si="1"/>
        <v>0</v>
      </c>
      <c r="H32" s="49">
        <f t="shared" si="2"/>
        <v>0</v>
      </c>
      <c r="I32" s="49">
        <f t="shared" si="3"/>
        <v>0</v>
      </c>
      <c r="J32" s="49">
        <f t="shared" si="4"/>
        <v>0</v>
      </c>
      <c r="K32" s="49">
        <f t="shared" si="5"/>
        <v>0</v>
      </c>
    </row>
    <row r="33" spans="1:11" ht="12.75">
      <c r="A33" s="8" t="s">
        <v>131</v>
      </c>
      <c r="B33" s="74">
        <f>'П2'!G31</f>
        <v>0</v>
      </c>
      <c r="C33" s="74"/>
      <c r="D33" s="74">
        <f>'П2'!I31</f>
        <v>0</v>
      </c>
      <c r="E33" s="74"/>
      <c r="F33" s="74">
        <f t="shared" si="0"/>
        <v>0</v>
      </c>
      <c r="G33" s="49">
        <f t="shared" si="1"/>
        <v>0</v>
      </c>
      <c r="H33" s="49">
        <f t="shared" si="2"/>
        <v>0</v>
      </c>
      <c r="I33" s="49">
        <f t="shared" si="3"/>
        <v>0</v>
      </c>
      <c r="J33" s="49">
        <f t="shared" si="4"/>
        <v>0</v>
      </c>
      <c r="K33" s="49">
        <f t="shared" si="5"/>
        <v>0</v>
      </c>
    </row>
    <row r="34" spans="1:11" ht="12.75">
      <c r="A34" s="2" t="s">
        <v>16</v>
      </c>
      <c r="B34" s="13">
        <f>'П2'!G32+'П3'!D31</f>
        <v>0</v>
      </c>
      <c r="C34" s="13"/>
      <c r="D34" s="13">
        <f>'П2'!I32+'П3'!E31</f>
        <v>0</v>
      </c>
      <c r="E34" s="13"/>
      <c r="F34" s="13">
        <f t="shared" si="0"/>
        <v>0</v>
      </c>
      <c r="G34" s="49">
        <f t="shared" si="1"/>
        <v>0</v>
      </c>
      <c r="H34" s="49">
        <f t="shared" si="2"/>
        <v>0</v>
      </c>
      <c r="I34" s="49">
        <f t="shared" si="3"/>
        <v>0</v>
      </c>
      <c r="J34" s="49">
        <f t="shared" si="4"/>
        <v>0</v>
      </c>
      <c r="K34" s="48">
        <f t="shared" si="5"/>
        <v>0</v>
      </c>
    </row>
    <row r="35" spans="1:11" ht="12.75">
      <c r="A35" s="2" t="s">
        <v>17</v>
      </c>
      <c r="B35" s="13">
        <f>'П2'!G33</f>
        <v>0</v>
      </c>
      <c r="C35" s="13"/>
      <c r="D35" s="13">
        <f>'П2'!I33</f>
        <v>0</v>
      </c>
      <c r="E35" s="13"/>
      <c r="F35" s="13">
        <f t="shared" si="0"/>
        <v>0</v>
      </c>
      <c r="G35" s="49">
        <f t="shared" si="1"/>
        <v>0</v>
      </c>
      <c r="H35" s="49">
        <f t="shared" si="2"/>
        <v>0</v>
      </c>
      <c r="I35" s="49">
        <f t="shared" si="3"/>
        <v>0</v>
      </c>
      <c r="J35" s="49">
        <f t="shared" si="4"/>
        <v>0</v>
      </c>
      <c r="K35" s="48">
        <f t="shared" si="5"/>
        <v>0</v>
      </c>
    </row>
    <row r="36" spans="1:11" ht="12.75">
      <c r="A36" s="2" t="s">
        <v>18</v>
      </c>
      <c r="B36" s="13">
        <f>'П2'!G34+'П3'!D32</f>
        <v>0</v>
      </c>
      <c r="C36" s="13"/>
      <c r="D36" s="13">
        <f>'П2'!I34+'П3'!E32</f>
        <v>0</v>
      </c>
      <c r="E36" s="13"/>
      <c r="F36" s="13">
        <f t="shared" si="0"/>
        <v>0</v>
      </c>
      <c r="G36" s="49">
        <f t="shared" si="1"/>
        <v>0</v>
      </c>
      <c r="H36" s="49">
        <f t="shared" si="2"/>
        <v>0</v>
      </c>
      <c r="I36" s="49">
        <f t="shared" si="3"/>
        <v>0</v>
      </c>
      <c r="J36" s="49">
        <f t="shared" si="4"/>
        <v>0</v>
      </c>
      <c r="K36" s="48">
        <f t="shared" si="5"/>
        <v>0</v>
      </c>
    </row>
    <row r="37" spans="1:11" ht="12.75">
      <c r="A37" s="2" t="s">
        <v>19</v>
      </c>
      <c r="B37" s="13">
        <f>B38+B39</f>
        <v>0</v>
      </c>
      <c r="C37" s="13">
        <f>C38+C39</f>
        <v>0</v>
      </c>
      <c r="D37" s="13">
        <f>D38+D39</f>
        <v>0</v>
      </c>
      <c r="E37" s="13">
        <f>E38+E39</f>
        <v>0</v>
      </c>
      <c r="F37" s="13">
        <f t="shared" si="0"/>
        <v>0</v>
      </c>
      <c r="G37" s="49">
        <f t="shared" si="1"/>
        <v>0</v>
      </c>
      <c r="H37" s="49">
        <f t="shared" si="2"/>
        <v>0</v>
      </c>
      <c r="I37" s="49">
        <f t="shared" si="3"/>
        <v>0</v>
      </c>
      <c r="J37" s="49">
        <f t="shared" si="4"/>
        <v>0</v>
      </c>
      <c r="K37" s="48">
        <f t="shared" si="5"/>
        <v>0</v>
      </c>
    </row>
    <row r="38" spans="1:11" ht="12.75">
      <c r="A38" s="8" t="s">
        <v>132</v>
      </c>
      <c r="B38" s="74">
        <f>'П2'!G36+'П3'!D37</f>
        <v>0</v>
      </c>
      <c r="C38" s="74"/>
      <c r="D38" s="74">
        <f>'П2'!I36+'П3'!E37</f>
        <v>0</v>
      </c>
      <c r="E38" s="74"/>
      <c r="F38" s="74">
        <f t="shared" si="0"/>
        <v>0</v>
      </c>
      <c r="G38" s="49">
        <f t="shared" si="1"/>
        <v>0</v>
      </c>
      <c r="H38" s="49">
        <f t="shared" si="2"/>
        <v>0</v>
      </c>
      <c r="I38" s="49">
        <f t="shared" si="3"/>
        <v>0</v>
      </c>
      <c r="J38" s="49">
        <f t="shared" si="4"/>
        <v>0</v>
      </c>
      <c r="K38" s="49">
        <f t="shared" si="5"/>
        <v>0</v>
      </c>
    </row>
    <row r="39" spans="1:11" ht="12.75">
      <c r="A39" s="17" t="s">
        <v>133</v>
      </c>
      <c r="B39" s="74">
        <f>'П2'!G37</f>
        <v>0</v>
      </c>
      <c r="C39" s="74"/>
      <c r="D39" s="74">
        <f>'П2'!I37</f>
        <v>0</v>
      </c>
      <c r="E39" s="74"/>
      <c r="F39" s="74">
        <f t="shared" si="0"/>
        <v>0</v>
      </c>
      <c r="G39" s="49">
        <f t="shared" si="1"/>
        <v>0</v>
      </c>
      <c r="H39" s="49">
        <f t="shared" si="2"/>
        <v>0</v>
      </c>
      <c r="I39" s="49">
        <f t="shared" si="3"/>
        <v>0</v>
      </c>
      <c r="J39" s="49">
        <f t="shared" si="4"/>
        <v>0</v>
      </c>
      <c r="K39" s="49">
        <f t="shared" si="5"/>
        <v>0</v>
      </c>
    </row>
    <row r="40" spans="1:11" ht="12.75">
      <c r="A40" s="2" t="s">
        <v>20</v>
      </c>
      <c r="B40" s="13">
        <f>'П2'!G38+'П3'!D38</f>
        <v>0</v>
      </c>
      <c r="C40" s="13"/>
      <c r="D40" s="13">
        <f>'П2'!I38+'П3'!E38</f>
        <v>0</v>
      </c>
      <c r="E40" s="13"/>
      <c r="F40" s="13">
        <f t="shared" si="0"/>
        <v>0</v>
      </c>
      <c r="G40" s="49">
        <f t="shared" si="1"/>
        <v>0</v>
      </c>
      <c r="H40" s="49">
        <f t="shared" si="2"/>
        <v>0</v>
      </c>
      <c r="I40" s="49">
        <f t="shared" si="3"/>
        <v>0</v>
      </c>
      <c r="J40" s="49">
        <f t="shared" si="4"/>
        <v>0</v>
      </c>
      <c r="K40" s="48">
        <f t="shared" si="5"/>
        <v>0</v>
      </c>
    </row>
    <row r="41" spans="1:11" ht="12.75">
      <c r="A41" s="2" t="s">
        <v>21</v>
      </c>
      <c r="B41" s="34">
        <f>'П2'!G39+'П3'!D39</f>
        <v>0</v>
      </c>
      <c r="C41" s="34"/>
      <c r="D41" s="34">
        <f>'П2'!I39+'П3'!E39</f>
        <v>0</v>
      </c>
      <c r="E41" s="13"/>
      <c r="F41" s="13">
        <f t="shared" si="0"/>
        <v>0</v>
      </c>
      <c r="G41" s="49">
        <f t="shared" si="1"/>
        <v>0</v>
      </c>
      <c r="H41" s="49">
        <f t="shared" si="2"/>
        <v>0</v>
      </c>
      <c r="I41" s="49">
        <f t="shared" si="3"/>
        <v>0</v>
      </c>
      <c r="J41" s="49">
        <f t="shared" si="4"/>
        <v>0</v>
      </c>
      <c r="K41" s="48">
        <f t="shared" si="5"/>
        <v>0</v>
      </c>
    </row>
    <row r="42" spans="1:11" ht="12.75">
      <c r="A42" s="2" t="s">
        <v>22</v>
      </c>
      <c r="B42" s="13">
        <f>B43+B44</f>
        <v>0</v>
      </c>
      <c r="C42" s="13">
        <f>C43+C44</f>
        <v>0</v>
      </c>
      <c r="D42" s="13">
        <f>D43+D44</f>
        <v>0</v>
      </c>
      <c r="E42" s="13">
        <f>E43+E44</f>
        <v>0</v>
      </c>
      <c r="F42" s="13">
        <f t="shared" si="0"/>
        <v>0</v>
      </c>
      <c r="G42" s="49">
        <f t="shared" si="1"/>
        <v>0</v>
      </c>
      <c r="H42" s="49">
        <f t="shared" si="2"/>
        <v>0</v>
      </c>
      <c r="I42" s="49">
        <f t="shared" si="3"/>
        <v>0</v>
      </c>
      <c r="J42" s="49">
        <f t="shared" si="4"/>
        <v>0</v>
      </c>
      <c r="K42" s="48">
        <f t="shared" si="5"/>
        <v>0</v>
      </c>
    </row>
    <row r="43" spans="1:11" ht="12.75">
      <c r="A43" s="8" t="s">
        <v>135</v>
      </c>
      <c r="B43" s="74">
        <f>'П2'!G41+'П3'!D40</f>
        <v>0</v>
      </c>
      <c r="C43" s="74"/>
      <c r="D43" s="74">
        <f>'П2'!I41+'П3'!E40</f>
        <v>0</v>
      </c>
      <c r="E43" s="74"/>
      <c r="F43" s="74">
        <f t="shared" si="0"/>
        <v>0</v>
      </c>
      <c r="G43" s="49">
        <f t="shared" si="1"/>
        <v>0</v>
      </c>
      <c r="H43" s="49">
        <f t="shared" si="2"/>
        <v>0</v>
      </c>
      <c r="I43" s="49">
        <f t="shared" si="3"/>
        <v>0</v>
      </c>
      <c r="J43" s="49">
        <f t="shared" si="4"/>
        <v>0</v>
      </c>
      <c r="K43" s="49">
        <f t="shared" si="5"/>
        <v>0</v>
      </c>
    </row>
    <row r="44" spans="1:11" ht="12.75">
      <c r="A44" s="17" t="s">
        <v>134</v>
      </c>
      <c r="B44" s="74">
        <f>'П2'!G42</f>
        <v>0</v>
      </c>
      <c r="C44" s="74"/>
      <c r="D44" s="74">
        <f>'П2'!I42</f>
        <v>0</v>
      </c>
      <c r="E44" s="74"/>
      <c r="F44" s="74">
        <f t="shared" si="0"/>
        <v>0</v>
      </c>
      <c r="G44" s="49">
        <f t="shared" si="1"/>
        <v>0</v>
      </c>
      <c r="H44" s="49">
        <f t="shared" si="2"/>
        <v>0</v>
      </c>
      <c r="I44" s="49">
        <f t="shared" si="3"/>
        <v>0</v>
      </c>
      <c r="J44" s="49">
        <f t="shared" si="4"/>
        <v>0</v>
      </c>
      <c r="K44" s="49">
        <f t="shared" si="5"/>
        <v>0</v>
      </c>
    </row>
    <row r="45" spans="1:11" ht="12.75">
      <c r="A45" s="2" t="s">
        <v>23</v>
      </c>
      <c r="B45" s="34">
        <f>'П2'!G43+'П3'!D41</f>
        <v>0</v>
      </c>
      <c r="C45" s="34"/>
      <c r="D45" s="34">
        <f>'П2'!I43+'П3'!E41</f>
        <v>0</v>
      </c>
      <c r="E45" s="13"/>
      <c r="F45" s="13">
        <f t="shared" si="0"/>
        <v>0</v>
      </c>
      <c r="G45" s="49">
        <f t="shared" si="1"/>
        <v>0</v>
      </c>
      <c r="H45" s="49">
        <f t="shared" si="2"/>
        <v>0</v>
      </c>
      <c r="I45" s="49">
        <f t="shared" si="3"/>
        <v>0</v>
      </c>
      <c r="J45" s="49">
        <f t="shared" si="4"/>
        <v>0</v>
      </c>
      <c r="K45" s="48">
        <f t="shared" si="5"/>
        <v>0</v>
      </c>
    </row>
    <row r="46" spans="1:11" ht="12.75">
      <c r="A46" s="2" t="s">
        <v>24</v>
      </c>
      <c r="B46" s="34">
        <f>'П2'!G44+'П3'!D42</f>
        <v>0</v>
      </c>
      <c r="C46" s="34"/>
      <c r="D46" s="34">
        <f>'П2'!I44+'П3'!E42</f>
        <v>0</v>
      </c>
      <c r="E46" s="13"/>
      <c r="F46" s="13">
        <f t="shared" si="0"/>
        <v>0</v>
      </c>
      <c r="G46" s="49">
        <f t="shared" si="1"/>
        <v>0</v>
      </c>
      <c r="H46" s="49">
        <f t="shared" si="2"/>
        <v>0</v>
      </c>
      <c r="I46" s="49">
        <f t="shared" si="3"/>
        <v>0</v>
      </c>
      <c r="J46" s="49">
        <f t="shared" si="4"/>
        <v>0</v>
      </c>
      <c r="K46" s="48">
        <f t="shared" si="5"/>
        <v>0</v>
      </c>
    </row>
    <row r="47" spans="1:11" ht="12.75">
      <c r="A47" s="2" t="s">
        <v>25</v>
      </c>
      <c r="B47" s="34">
        <f>'П2'!G45+'П3'!D43</f>
        <v>0</v>
      </c>
      <c r="C47" s="34"/>
      <c r="D47" s="34">
        <f>'П2'!I45+'П3'!E43</f>
        <v>0</v>
      </c>
      <c r="E47" s="13"/>
      <c r="F47" s="13">
        <f t="shared" si="0"/>
        <v>0</v>
      </c>
      <c r="G47" s="49">
        <f t="shared" si="1"/>
        <v>0</v>
      </c>
      <c r="H47" s="49">
        <f t="shared" si="2"/>
        <v>0</v>
      </c>
      <c r="I47" s="49">
        <f t="shared" si="3"/>
        <v>0</v>
      </c>
      <c r="J47" s="49">
        <f t="shared" si="4"/>
        <v>0</v>
      </c>
      <c r="K47" s="48">
        <f t="shared" si="5"/>
        <v>0</v>
      </c>
    </row>
    <row r="48" spans="1:11" ht="12.75">
      <c r="A48" s="2" t="s">
        <v>159</v>
      </c>
      <c r="B48" s="13">
        <f>B57+B58+B59+B60+B61</f>
        <v>0</v>
      </c>
      <c r="C48" s="13">
        <f>C57+C58+C59+C60+C61</f>
        <v>0</v>
      </c>
      <c r="D48" s="13">
        <f>D57+D58+D59+D60+D61</f>
        <v>0</v>
      </c>
      <c r="E48" s="13">
        <f>E57+E58+E59+E60+E61</f>
        <v>0</v>
      </c>
      <c r="F48" s="13">
        <f t="shared" si="0"/>
        <v>0</v>
      </c>
      <c r="G48" s="49">
        <f t="shared" si="1"/>
        <v>0</v>
      </c>
      <c r="H48" s="49">
        <f t="shared" si="2"/>
        <v>0</v>
      </c>
      <c r="I48" s="49">
        <f t="shared" si="3"/>
        <v>0</v>
      </c>
      <c r="J48" s="49">
        <f t="shared" si="4"/>
        <v>0</v>
      </c>
      <c r="K48" s="48">
        <f t="shared" si="5"/>
        <v>0</v>
      </c>
    </row>
    <row r="49" spans="1:11" ht="25.5">
      <c r="A49" s="9" t="s">
        <v>322</v>
      </c>
      <c r="B49" s="10">
        <f>B10+B13+B14+B21+B22+B23+B24+B25+B34+B35+B36+B37+B40+B41+B42+B45+B46+B47+B48</f>
        <v>0</v>
      </c>
      <c r="C49" s="10">
        <f>C10+C13+C14+C21+C22+C23+C24+C25+C34+C35+C36+C37+C40+C41+C42+C45+C46+C47+C48</f>
        <v>0</v>
      </c>
      <c r="D49" s="10">
        <f>D10+D13+D14+D21+D22+D23+D24+D25+D34+D35+D36+D37+D40+D41+D42+D45+D46+D47+D48</f>
        <v>0</v>
      </c>
      <c r="E49" s="10">
        <f>E10+E13+E14+E21+E22+E23+E24+E25+E34+E35+E36+E37+E40+E41+E42+E45+E46+E47+E48</f>
        <v>0</v>
      </c>
      <c r="F49" s="10">
        <f t="shared" si="0"/>
        <v>0</v>
      </c>
      <c r="G49" s="49">
        <f t="shared" si="1"/>
        <v>0</v>
      </c>
      <c r="H49" s="49">
        <f t="shared" si="2"/>
        <v>0</v>
      </c>
      <c r="I49" s="49">
        <f t="shared" si="3"/>
        <v>0</v>
      </c>
      <c r="J49" s="49">
        <f t="shared" si="4"/>
        <v>0</v>
      </c>
      <c r="K49" s="51">
        <f t="shared" si="5"/>
        <v>0</v>
      </c>
    </row>
    <row r="50" spans="1:11" ht="27" customHeight="1">
      <c r="A50" s="2" t="s">
        <v>26</v>
      </c>
      <c r="B50" s="13"/>
      <c r="C50" s="13">
        <f>'П2'!H49</f>
        <v>0</v>
      </c>
      <c r="D50" s="13"/>
      <c r="E50" s="13"/>
      <c r="F50" s="13">
        <f t="shared" si="0"/>
        <v>0</v>
      </c>
      <c r="G50" s="49">
        <f t="shared" si="1"/>
        <v>0</v>
      </c>
      <c r="H50" s="49">
        <f t="shared" si="2"/>
        <v>0</v>
      </c>
      <c r="I50" s="49">
        <f t="shared" si="3"/>
        <v>0</v>
      </c>
      <c r="J50" s="49">
        <f t="shared" si="4"/>
        <v>0</v>
      </c>
      <c r="K50" s="48">
        <f t="shared" si="5"/>
        <v>0</v>
      </c>
    </row>
    <row r="51" spans="1:11" ht="14.25">
      <c r="A51" s="5" t="s">
        <v>31</v>
      </c>
      <c r="B51" s="16">
        <f>B49+B50</f>
        <v>0</v>
      </c>
      <c r="C51" s="16">
        <f>C49+C50</f>
        <v>0</v>
      </c>
      <c r="D51" s="16">
        <f>D49+D50</f>
        <v>0</v>
      </c>
      <c r="E51" s="16">
        <f>E49+E50</f>
        <v>0</v>
      </c>
      <c r="F51" s="16">
        <f>F49+F50</f>
        <v>0</v>
      </c>
      <c r="G51" s="49">
        <f t="shared" si="1"/>
        <v>0</v>
      </c>
      <c r="H51" s="49">
        <f t="shared" si="2"/>
        <v>0</v>
      </c>
      <c r="I51" s="49">
        <f t="shared" si="3"/>
        <v>0</v>
      </c>
      <c r="J51" s="49">
        <f t="shared" si="4"/>
        <v>0</v>
      </c>
      <c r="K51" s="87">
        <f t="shared" si="5"/>
        <v>0</v>
      </c>
    </row>
    <row r="52" spans="1:11" ht="28.5">
      <c r="A52" s="33" t="s">
        <v>33</v>
      </c>
      <c r="B52" s="16"/>
      <c r="C52" s="16"/>
      <c r="D52" s="16"/>
      <c r="E52" s="16">
        <f>'П2'!K51</f>
        <v>0</v>
      </c>
      <c r="F52" s="36">
        <f t="shared" si="0"/>
        <v>0</v>
      </c>
      <c r="G52" s="49">
        <f t="shared" si="1"/>
        <v>0</v>
      </c>
      <c r="H52" s="49">
        <f t="shared" si="2"/>
        <v>0</v>
      </c>
      <c r="I52" s="49">
        <f t="shared" si="3"/>
        <v>0</v>
      </c>
      <c r="J52" s="49">
        <f t="shared" si="4"/>
        <v>0</v>
      </c>
      <c r="K52" s="87">
        <f t="shared" si="5"/>
        <v>0</v>
      </c>
    </row>
    <row r="53" spans="1:11" ht="14.25">
      <c r="A53" s="33" t="s">
        <v>34</v>
      </c>
      <c r="B53" s="16"/>
      <c r="C53" s="16"/>
      <c r="D53" s="16">
        <f>'П2'!I52</f>
        <v>0</v>
      </c>
      <c r="E53" s="16"/>
      <c r="F53" s="36">
        <f t="shared" si="0"/>
        <v>0</v>
      </c>
      <c r="G53" s="49">
        <f t="shared" si="1"/>
        <v>0</v>
      </c>
      <c r="H53" s="49">
        <f t="shared" si="2"/>
        <v>0</v>
      </c>
      <c r="I53" s="49">
        <f t="shared" si="3"/>
        <v>0</v>
      </c>
      <c r="J53" s="49">
        <f t="shared" si="4"/>
        <v>0</v>
      </c>
      <c r="K53" s="87">
        <f t="shared" si="5"/>
        <v>0</v>
      </c>
    </row>
    <row r="54" spans="1:12" ht="14.25">
      <c r="A54" s="33" t="s">
        <v>35</v>
      </c>
      <c r="B54" s="16">
        <f>B51+B52+B53</f>
        <v>0</v>
      </c>
      <c r="C54" s="16">
        <f>C51+C52+C53</f>
        <v>0</v>
      </c>
      <c r="D54" s="16">
        <f>D51+D52+D53</f>
        <v>0</v>
      </c>
      <c r="E54" s="16">
        <f>E51+E52+E53</f>
        <v>0</v>
      </c>
      <c r="F54" s="16">
        <f>F51+F52+F53</f>
        <v>0</v>
      </c>
      <c r="G54" s="49">
        <f t="shared" si="1"/>
        <v>0</v>
      </c>
      <c r="H54" s="49">
        <f t="shared" si="2"/>
        <v>0</v>
      </c>
      <c r="I54" s="49">
        <f t="shared" si="3"/>
        <v>0</v>
      </c>
      <c r="J54" s="49">
        <f t="shared" si="4"/>
        <v>0</v>
      </c>
      <c r="K54" s="87">
        <f t="shared" si="5"/>
        <v>0</v>
      </c>
      <c r="L54" s="6"/>
    </row>
    <row r="55" spans="2:6" ht="12.75">
      <c r="B55" s="81"/>
      <c r="C55" s="81"/>
      <c r="D55" s="81"/>
      <c r="E55" s="81"/>
      <c r="F55" s="81"/>
    </row>
    <row r="56" spans="1:7" ht="14.25">
      <c r="A56" s="118" t="s">
        <v>145</v>
      </c>
      <c r="B56" s="116"/>
      <c r="C56" s="117"/>
      <c r="D56" s="117"/>
      <c r="E56" s="117"/>
      <c r="F56" s="117"/>
      <c r="G56" s="56"/>
    </row>
    <row r="57" spans="1:11" ht="12.75">
      <c r="A57" s="123" t="s">
        <v>156</v>
      </c>
      <c r="B57" s="37">
        <f>'П2'!G56+'П3'!D48</f>
        <v>0</v>
      </c>
      <c r="C57" s="132">
        <f>'П2'!H56</f>
        <v>0</v>
      </c>
      <c r="D57" s="34">
        <f>'П2'!I56+'П3'!E48</f>
        <v>0</v>
      </c>
      <c r="E57" s="83"/>
      <c r="F57" s="13">
        <f>B57+C57+D57+E57</f>
        <v>0</v>
      </c>
      <c r="G57" s="48">
        <f>IF(B4=0,0,B57*10000/B$4)</f>
        <v>0</v>
      </c>
      <c r="H57" s="48">
        <f>IF(B4=0,0,C57*10000/B$4)</f>
        <v>0</v>
      </c>
      <c r="I57" s="48">
        <f>IF(B4=0,0,D57*10000/B$4)</f>
        <v>0</v>
      </c>
      <c r="J57" s="48">
        <f>IF(B4=0,0,E57*10000/B$4)</f>
        <v>0</v>
      </c>
      <c r="K57" s="48">
        <f>G57+H57+I57+J57</f>
        <v>0</v>
      </c>
    </row>
    <row r="58" spans="1:11" ht="12.75">
      <c r="A58" s="123" t="s">
        <v>158</v>
      </c>
      <c r="B58" s="37">
        <f>'П3'!D49</f>
        <v>0</v>
      </c>
      <c r="C58" s="132"/>
      <c r="D58" s="34">
        <f>'П3'!E49</f>
        <v>0</v>
      </c>
      <c r="E58" s="83"/>
      <c r="F58" s="13">
        <f>B58+C58+D58+E58</f>
        <v>0</v>
      </c>
      <c r="G58" s="48">
        <f>IF(B4=0,0,B58*10000/B$4)</f>
        <v>0</v>
      </c>
      <c r="H58" s="48">
        <f>IF(B4=0,0,C58*10000/B$4)</f>
        <v>0</v>
      </c>
      <c r="I58" s="48">
        <f>IF(B4=0,0,D58*10000/B$4)</f>
        <v>0</v>
      </c>
      <c r="J58" s="48">
        <f>IF(B4=0,0,E58*10000/B$40)</f>
        <v>0</v>
      </c>
      <c r="K58" s="48">
        <f>G58+H58+I58+J58</f>
        <v>0</v>
      </c>
    </row>
    <row r="59" spans="1:11" ht="12.75">
      <c r="A59" s="123" t="s">
        <v>146</v>
      </c>
      <c r="B59" s="37">
        <f>'П3'!D50</f>
        <v>0</v>
      </c>
      <c r="C59" s="37"/>
      <c r="D59" s="34">
        <f>'П3'!E50</f>
        <v>0</v>
      </c>
      <c r="E59" s="83"/>
      <c r="F59" s="13">
        <f>B59+C59+D59+E59</f>
        <v>0</v>
      </c>
      <c r="G59" s="48">
        <f>IF(B4=0,0,B59*10000/B$4)</f>
        <v>0</v>
      </c>
      <c r="H59" s="48">
        <f>IF(B4=0,0,C59*10000/B$4)</f>
        <v>0</v>
      </c>
      <c r="I59" s="48">
        <f>IF(B4=0,0,D59*10000/B$4)</f>
        <v>0</v>
      </c>
      <c r="J59" s="48">
        <f>IF(B4=0,0,E59*10000/B$4)</f>
        <v>0</v>
      </c>
      <c r="K59" s="48">
        <f>G59+H59+I59+J59</f>
        <v>0</v>
      </c>
    </row>
    <row r="60" spans="1:11" ht="12.75">
      <c r="A60" s="20"/>
      <c r="B60" s="37">
        <f>'П2'!G57+'П3'!D51</f>
        <v>0</v>
      </c>
      <c r="C60" s="132">
        <f>'П2'!H57</f>
        <v>0</v>
      </c>
      <c r="D60" s="34">
        <f>'П2'!I57+'П3'!E51</f>
        <v>0</v>
      </c>
      <c r="E60" s="83"/>
      <c r="F60" s="13">
        <f>B60+C60+D60+E60</f>
        <v>0</v>
      </c>
      <c r="G60" s="48">
        <f>IF(B4=0,0,B60*10000/B$4)</f>
        <v>0</v>
      </c>
      <c r="H60" s="48">
        <f>IF(B4=0,0,C60*10000/B$4)</f>
        <v>0</v>
      </c>
      <c r="I60" s="48">
        <f>IF(B4=0,0,D60*10000/B$4)</f>
        <v>0</v>
      </c>
      <c r="J60" s="48">
        <f>IF(B4=0,0,E60*10000/B$4)</f>
        <v>0</v>
      </c>
      <c r="K60" s="48">
        <f>G60+H60+I60+J60</f>
        <v>0</v>
      </c>
    </row>
    <row r="61" spans="1:11" ht="12.75">
      <c r="A61" s="20"/>
      <c r="B61" s="37">
        <f>'П2'!G58+'П3'!D52</f>
        <v>0</v>
      </c>
      <c r="C61" s="132">
        <f>'П2'!H58</f>
        <v>0</v>
      </c>
      <c r="D61" s="34">
        <f>'П2'!I58+'П3'!E52</f>
        <v>0</v>
      </c>
      <c r="E61" s="83"/>
      <c r="F61" s="13">
        <f>B61+C61+D61+E61</f>
        <v>0</v>
      </c>
      <c r="G61" s="48">
        <f>IF(B4=0,0,B61*10000/B$4)</f>
        <v>0</v>
      </c>
      <c r="H61" s="48">
        <f>IF(B4=0,0,C61*10000/B$4)</f>
        <v>0</v>
      </c>
      <c r="I61" s="48">
        <f>IF(B4=0,0,D61*10000/B$4)</f>
        <v>0</v>
      </c>
      <c r="J61" s="48">
        <f>IF(B4=0,0,E61*10000/B$40)</f>
        <v>0</v>
      </c>
      <c r="K61" s="48">
        <f>G61+H61+I61+J61</f>
        <v>0</v>
      </c>
    </row>
    <row r="62" spans="2:6" ht="12.75">
      <c r="B62" s="81"/>
      <c r="C62" s="81"/>
      <c r="D62" s="81"/>
      <c r="E62" s="81"/>
      <c r="F62" s="81"/>
    </row>
    <row r="63" spans="2:6" ht="12.75">
      <c r="B63" s="81"/>
      <c r="C63" s="81"/>
      <c r="D63" s="81"/>
      <c r="E63" s="81"/>
      <c r="F63" s="81"/>
    </row>
    <row r="64" spans="2:6" ht="12.75">
      <c r="B64" s="81"/>
      <c r="C64" s="81"/>
      <c r="D64" s="81"/>
      <c r="E64" s="81"/>
      <c r="F64" s="81"/>
    </row>
    <row r="65" spans="2:6" ht="12.75">
      <c r="B65" s="81"/>
      <c r="C65" s="81"/>
      <c r="D65" s="81"/>
      <c r="E65" s="81"/>
      <c r="F65" s="81"/>
    </row>
    <row r="66" spans="2:6" ht="12.75">
      <c r="B66" s="81"/>
      <c r="C66" s="81"/>
      <c r="D66" s="81"/>
      <c r="E66" s="81"/>
      <c r="F66" s="81"/>
    </row>
    <row r="67" spans="2:6" ht="12.75">
      <c r="B67" s="81"/>
      <c r="C67" s="81"/>
      <c r="D67" s="81"/>
      <c r="E67" s="81"/>
      <c r="F67" s="81"/>
    </row>
    <row r="68" spans="2:6" ht="12.75">
      <c r="B68" s="81"/>
      <c r="C68" s="81"/>
      <c r="D68" s="81"/>
      <c r="E68" s="81"/>
      <c r="F68" s="81"/>
    </row>
    <row r="69" spans="2:6" ht="12.75">
      <c r="B69" s="81"/>
      <c r="C69" s="81"/>
      <c r="D69" s="81"/>
      <c r="E69" s="81"/>
      <c r="F69" s="81"/>
    </row>
    <row r="70" spans="2:6" ht="12.75">
      <c r="B70" s="81"/>
      <c r="C70" s="81"/>
      <c r="D70" s="81"/>
      <c r="E70" s="81"/>
      <c r="F70" s="81"/>
    </row>
    <row r="71" spans="2:6" ht="12.75">
      <c r="B71" s="81"/>
      <c r="C71" s="81"/>
      <c r="D71" s="81"/>
      <c r="E71" s="81"/>
      <c r="F71" s="81"/>
    </row>
    <row r="72" spans="2:6" ht="12.75">
      <c r="B72" s="81"/>
      <c r="C72" s="81"/>
      <c r="D72" s="81"/>
      <c r="E72" s="81"/>
      <c r="F72" s="81"/>
    </row>
    <row r="73" spans="2:6" ht="12.75">
      <c r="B73" s="81"/>
      <c r="C73" s="81"/>
      <c r="D73" s="81"/>
      <c r="E73" s="81"/>
      <c r="F73" s="81"/>
    </row>
    <row r="74" spans="2:6" ht="12.75">
      <c r="B74" s="81"/>
      <c r="C74" s="81"/>
      <c r="D74" s="81"/>
      <c r="E74" s="81"/>
      <c r="F74" s="81"/>
    </row>
    <row r="75" spans="2:6" ht="12.75">
      <c r="B75" s="81"/>
      <c r="C75" s="81"/>
      <c r="D75" s="81"/>
      <c r="E75" s="81"/>
      <c r="F75" s="81"/>
    </row>
    <row r="76" spans="2:6" ht="12.75">
      <c r="B76" s="81"/>
      <c r="C76" s="81"/>
      <c r="D76" s="81"/>
      <c r="E76" s="81"/>
      <c r="F76" s="81"/>
    </row>
    <row r="77" spans="2:6" ht="12.75">
      <c r="B77" s="81"/>
      <c r="C77" s="81"/>
      <c r="D77" s="81"/>
      <c r="E77" s="81"/>
      <c r="F77" s="81"/>
    </row>
    <row r="78" spans="2:6" ht="12.75">
      <c r="B78" s="81"/>
      <c r="C78" s="81"/>
      <c r="D78" s="81"/>
      <c r="E78" s="81"/>
      <c r="F78" s="81"/>
    </row>
  </sheetData>
  <sheetProtection/>
  <mergeCells count="5">
    <mergeCell ref="A3:A4"/>
    <mergeCell ref="A6:K6"/>
    <mergeCell ref="G7:K7"/>
    <mergeCell ref="A7:A8"/>
    <mergeCell ref="B7:F7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selection activeCell="F17" sqref="F17"/>
    </sheetView>
  </sheetViews>
  <sheetFormatPr defaultColWidth="9.00390625" defaultRowHeight="12.75"/>
  <cols>
    <col min="1" max="1" width="32.375" style="40" customWidth="1"/>
    <col min="2" max="2" width="18.75390625" style="40" customWidth="1"/>
    <col min="3" max="3" width="19.00390625" style="40" customWidth="1"/>
    <col min="4" max="4" width="13.75390625" style="40" customWidth="1"/>
    <col min="5" max="5" width="15.375" style="0" customWidth="1"/>
    <col min="6" max="6" width="18.125" style="0" customWidth="1"/>
    <col min="7" max="7" width="8.375" style="0" customWidth="1"/>
  </cols>
  <sheetData>
    <row r="1" ht="14.25">
      <c r="F1" s="119" t="s">
        <v>81</v>
      </c>
    </row>
    <row r="2" spans="1:7" ht="15.75" customHeight="1">
      <c r="A2" s="43" t="s">
        <v>63</v>
      </c>
      <c r="B2" s="27"/>
      <c r="C2" s="28"/>
      <c r="D2" s="42"/>
      <c r="E2" s="28"/>
      <c r="F2" s="28"/>
      <c r="G2" s="254" t="s">
        <v>349</v>
      </c>
    </row>
    <row r="3" spans="1:7" ht="27.75" customHeight="1">
      <c r="A3" s="45" t="s">
        <v>57</v>
      </c>
      <c r="B3" s="93">
        <f>'П1'!B3</f>
        <v>0</v>
      </c>
      <c r="C3" s="46" t="s">
        <v>58</v>
      </c>
      <c r="D3" s="31"/>
      <c r="G3" s="256" t="s">
        <v>348</v>
      </c>
    </row>
    <row r="4" ht="6" customHeight="1"/>
    <row r="5" spans="1:6" ht="29.25" customHeight="1">
      <c r="A5" s="286" t="s">
        <v>71</v>
      </c>
      <c r="B5" s="286"/>
      <c r="C5" s="286"/>
      <c r="D5" s="286"/>
      <c r="E5" s="286"/>
      <c r="F5" s="286"/>
    </row>
    <row r="6" spans="1:6" ht="13.5" customHeight="1">
      <c r="A6" s="320"/>
      <c r="B6" s="318" t="s">
        <v>147</v>
      </c>
      <c r="C6" s="319" t="s">
        <v>27</v>
      </c>
      <c r="D6" s="319"/>
      <c r="E6" s="319"/>
      <c r="F6" s="318" t="s">
        <v>148</v>
      </c>
    </row>
    <row r="7" spans="1:6" ht="39.75" customHeight="1">
      <c r="A7" s="320"/>
      <c r="B7" s="318"/>
      <c r="C7" s="58" t="s">
        <v>72</v>
      </c>
      <c r="D7" s="58" t="s">
        <v>73</v>
      </c>
      <c r="E7" s="67" t="s">
        <v>74</v>
      </c>
      <c r="F7" s="318"/>
    </row>
    <row r="8" spans="1:6" ht="13.5" customHeight="1">
      <c r="A8" s="260" t="s">
        <v>68</v>
      </c>
      <c r="B8" s="258">
        <f>C8+D8+E8</f>
        <v>0</v>
      </c>
      <c r="C8" s="258">
        <f>'П4'!B54+'П4'!D54</f>
        <v>0</v>
      </c>
      <c r="D8" s="258">
        <f>'П4'!C54</f>
        <v>0</v>
      </c>
      <c r="E8" s="258">
        <f>'П4'!E54</f>
        <v>0</v>
      </c>
      <c r="F8" s="258">
        <f>B8*F24</f>
        <v>0</v>
      </c>
    </row>
    <row r="9" spans="1:6" ht="12.75" customHeight="1">
      <c r="A9" s="251" t="s">
        <v>69</v>
      </c>
      <c r="B9" s="98"/>
      <c r="C9" s="60"/>
      <c r="D9" s="60"/>
      <c r="E9" s="59"/>
      <c r="F9" s="98">
        <f>B9</f>
        <v>0</v>
      </c>
    </row>
    <row r="10" spans="1:6" ht="12.75" customHeight="1">
      <c r="A10" s="2" t="s">
        <v>70</v>
      </c>
      <c r="B10" s="61">
        <f>B9-B8</f>
        <v>0</v>
      </c>
      <c r="C10" s="61">
        <f>C9-C8</f>
        <v>0</v>
      </c>
      <c r="D10" s="61">
        <f>D9-D8</f>
        <v>0</v>
      </c>
      <c r="E10" s="61">
        <f>E9-E8</f>
        <v>0</v>
      </c>
      <c r="F10" s="61">
        <f>F9-F8</f>
        <v>0</v>
      </c>
    </row>
    <row r="11" spans="1:6" ht="6" customHeight="1">
      <c r="A11" s="64"/>
      <c r="B11" s="66"/>
      <c r="C11" s="66"/>
      <c r="D11" s="66"/>
      <c r="E11" s="66"/>
      <c r="F11" s="6"/>
    </row>
    <row r="12" spans="1:6" ht="15.75" customHeight="1">
      <c r="A12" s="286" t="s">
        <v>75</v>
      </c>
      <c r="B12" s="286"/>
      <c r="C12" s="286"/>
      <c r="D12" s="286"/>
      <c r="E12" s="286"/>
      <c r="F12" s="286"/>
    </row>
    <row r="13" spans="1:6" ht="13.5" customHeight="1">
      <c r="A13" s="320"/>
      <c r="B13" s="318" t="s">
        <v>147</v>
      </c>
      <c r="C13" s="319" t="s">
        <v>27</v>
      </c>
      <c r="D13" s="319"/>
      <c r="E13" s="319"/>
      <c r="F13" s="318" t="s">
        <v>148</v>
      </c>
    </row>
    <row r="14" spans="1:6" ht="39" customHeight="1">
      <c r="A14" s="320"/>
      <c r="B14" s="318"/>
      <c r="C14" s="58" t="s">
        <v>72</v>
      </c>
      <c r="D14" s="58" t="s">
        <v>73</v>
      </c>
      <c r="E14" s="67" t="s">
        <v>74</v>
      </c>
      <c r="F14" s="318"/>
    </row>
    <row r="15" spans="1:6" ht="13.5" customHeight="1">
      <c r="A15" s="260" t="s">
        <v>68</v>
      </c>
      <c r="B15" s="255">
        <f>IF(B3=0,0,B8*10000/B3)</f>
        <v>0</v>
      </c>
      <c r="C15" s="255">
        <f aca="true" t="shared" si="0" ref="C15:E16">IF($B$3=0,0,C8*10000/$B$3)</f>
        <v>0</v>
      </c>
      <c r="D15" s="255">
        <f t="shared" si="0"/>
        <v>0</v>
      </c>
      <c r="E15" s="255">
        <f t="shared" si="0"/>
        <v>0</v>
      </c>
      <c r="F15" s="255">
        <f>IF(B3=0,0,F8*10000/B3)</f>
        <v>0</v>
      </c>
    </row>
    <row r="16" spans="1:6" ht="14.25" customHeight="1">
      <c r="A16" s="251" t="s">
        <v>69</v>
      </c>
      <c r="B16" s="97">
        <f>IF(B3=0,0,B9*10000/B3)</f>
        <v>0</v>
      </c>
      <c r="C16" s="97">
        <f t="shared" si="0"/>
        <v>0</v>
      </c>
      <c r="D16" s="97">
        <f t="shared" si="0"/>
        <v>0</v>
      </c>
      <c r="E16" s="97">
        <f t="shared" si="0"/>
        <v>0</v>
      </c>
      <c r="F16" s="97">
        <f>IF(B3=0,0,F9*10000/B3)</f>
        <v>0</v>
      </c>
    </row>
    <row r="17" spans="1:6" ht="12.75">
      <c r="A17" s="2" t="s">
        <v>70</v>
      </c>
      <c r="B17" s="62">
        <f>B16-B15</f>
        <v>0</v>
      </c>
      <c r="C17" s="62">
        <f>C16-C15</f>
        <v>0</v>
      </c>
      <c r="D17" s="63">
        <f>D16-D15</f>
        <v>0</v>
      </c>
      <c r="E17" s="63">
        <f>E16-E15</f>
        <v>0</v>
      </c>
      <c r="F17" s="63">
        <f>F16-F15</f>
        <v>0</v>
      </c>
    </row>
    <row r="18" spans="1:4" ht="12.75">
      <c r="A18" s="64"/>
      <c r="B18" s="65"/>
      <c r="C18" s="65"/>
      <c r="D18" s="66"/>
    </row>
    <row r="19" spans="1:8" ht="12" customHeight="1">
      <c r="A19" s="317" t="s">
        <v>334</v>
      </c>
      <c r="B19" s="317"/>
      <c r="C19" s="317"/>
      <c r="D19" s="317"/>
      <c r="E19" s="317"/>
      <c r="F19" s="317"/>
      <c r="G19" s="103"/>
      <c r="H19" s="103"/>
    </row>
    <row r="20" spans="1:6" ht="25.5">
      <c r="A20" s="316" t="s">
        <v>342</v>
      </c>
      <c r="B20" s="316"/>
      <c r="C20" s="316"/>
      <c r="D20" s="316"/>
      <c r="E20" s="99" t="s">
        <v>83</v>
      </c>
      <c r="F20" s="99" t="s">
        <v>84</v>
      </c>
    </row>
    <row r="21" spans="1:6" ht="14.25" customHeight="1">
      <c r="A21" s="314" t="s">
        <v>335</v>
      </c>
      <c r="B21" s="314"/>
      <c r="C21" s="314"/>
      <c r="D21" s="314"/>
      <c r="E21" s="50">
        <v>1</v>
      </c>
      <c r="F21" s="120"/>
    </row>
    <row r="22" spans="1:6" ht="15" customHeight="1">
      <c r="A22" s="314" t="s">
        <v>336</v>
      </c>
      <c r="B22" s="314"/>
      <c r="C22" s="314"/>
      <c r="D22" s="314"/>
      <c r="E22" s="50">
        <v>1.01</v>
      </c>
      <c r="F22" s="120"/>
    </row>
    <row r="23" spans="1:6" ht="15" customHeight="1">
      <c r="A23" s="314" t="s">
        <v>337</v>
      </c>
      <c r="B23" s="314"/>
      <c r="C23" s="314"/>
      <c r="D23" s="314"/>
      <c r="E23" s="50">
        <v>1.02</v>
      </c>
      <c r="F23" s="120"/>
    </row>
    <row r="24" spans="1:6" ht="12.75">
      <c r="A24" s="315" t="s">
        <v>109</v>
      </c>
      <c r="B24" s="315"/>
      <c r="C24" s="315"/>
      <c r="D24" s="315"/>
      <c r="E24" s="121">
        <f>E21*E22*E23</f>
        <v>1.0302</v>
      </c>
      <c r="F24" s="121">
        <f>F21*F22*F23</f>
        <v>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6" ht="12.75"/>
    <row r="37" ht="12.75"/>
    <row r="38" ht="12.75"/>
    <row r="39" ht="12.75"/>
    <row r="40" ht="12.75"/>
  </sheetData>
  <sheetProtection/>
  <mergeCells count="16">
    <mergeCell ref="C6:E6"/>
    <mergeCell ref="A13:A14"/>
    <mergeCell ref="B13:B14"/>
    <mergeCell ref="C13:E13"/>
    <mergeCell ref="A6:A7"/>
    <mergeCell ref="B6:B7"/>
    <mergeCell ref="A23:D23"/>
    <mergeCell ref="A24:D24"/>
    <mergeCell ref="A12:F12"/>
    <mergeCell ref="A5:F5"/>
    <mergeCell ref="A20:D20"/>
    <mergeCell ref="A19:F19"/>
    <mergeCell ref="A21:D21"/>
    <mergeCell ref="A22:D22"/>
    <mergeCell ref="F6:F7"/>
    <mergeCell ref="F13:F14"/>
  </mergeCells>
  <printOptions horizontalCentered="1"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8" sqref="D18"/>
    </sheetView>
  </sheetViews>
  <sheetFormatPr defaultColWidth="9.00390625" defaultRowHeight="12.75"/>
  <cols>
    <col min="1" max="1" width="42.75390625" style="0" customWidth="1"/>
    <col min="2" max="2" width="20.375" style="39" customWidth="1"/>
    <col min="3" max="3" width="14.75390625" style="39" customWidth="1"/>
    <col min="4" max="4" width="15.375" style="0" customWidth="1"/>
  </cols>
  <sheetData>
    <row r="1" ht="14.25">
      <c r="D1" s="29" t="s">
        <v>203</v>
      </c>
    </row>
    <row r="2" spans="1:4" ht="14.25">
      <c r="A2" s="43" t="s">
        <v>7</v>
      </c>
      <c r="B2" s="57"/>
      <c r="C2" s="41"/>
      <c r="D2" s="28"/>
    </row>
    <row r="3" spans="1:4" ht="28.5">
      <c r="A3" s="45" t="s">
        <v>57</v>
      </c>
      <c r="B3" s="93"/>
      <c r="C3" s="46" t="s">
        <v>58</v>
      </c>
      <c r="D3" s="6"/>
    </row>
    <row r="4" spans="4:5" ht="14.25">
      <c r="D4" s="12"/>
      <c r="E4" s="254" t="s">
        <v>349</v>
      </c>
    </row>
    <row r="5" spans="1:5" ht="13.5" customHeight="1">
      <c r="A5" s="286" t="s">
        <v>204</v>
      </c>
      <c r="B5" s="286"/>
      <c r="C5" s="286"/>
      <c r="D5" s="286"/>
      <c r="E5" s="256" t="s">
        <v>348</v>
      </c>
    </row>
    <row r="6" spans="1:4" ht="29.25" customHeight="1">
      <c r="A6" s="290" t="s">
        <v>205</v>
      </c>
      <c r="B6" s="322" t="s">
        <v>206</v>
      </c>
      <c r="C6" s="323"/>
      <c r="D6" s="321" t="s">
        <v>207</v>
      </c>
    </row>
    <row r="7" spans="1:4" ht="35.25" customHeight="1">
      <c r="A7" s="291"/>
      <c r="B7" s="26" t="s">
        <v>208</v>
      </c>
      <c r="C7" s="184" t="s">
        <v>328</v>
      </c>
      <c r="D7" s="321"/>
    </row>
    <row r="8" spans="1:4" ht="12.75">
      <c r="A8" s="185">
        <v>1</v>
      </c>
      <c r="B8" s="7">
        <v>2</v>
      </c>
      <c r="C8" s="186">
        <v>3</v>
      </c>
      <c r="D8" s="7">
        <v>4</v>
      </c>
    </row>
    <row r="9" spans="1:4" ht="12.75">
      <c r="A9" s="187" t="s">
        <v>209</v>
      </c>
      <c r="B9" s="48">
        <f>B10+B11</f>
        <v>0</v>
      </c>
      <c r="C9" s="188">
        <f>C10+C11</f>
        <v>0</v>
      </c>
      <c r="D9" s="35">
        <f>D10+D11</f>
        <v>0</v>
      </c>
    </row>
    <row r="10" spans="1:4" ht="12.75">
      <c r="A10" s="189" t="s">
        <v>210</v>
      </c>
      <c r="B10" s="88"/>
      <c r="C10" s="190">
        <f>B10*B3/10000</f>
        <v>0</v>
      </c>
      <c r="D10" s="191">
        <f>IF(C10=0,0,C10/15*1)</f>
        <v>0</v>
      </c>
    </row>
    <row r="11" spans="1:4" ht="12.75">
      <c r="A11" s="189" t="s">
        <v>211</v>
      </c>
      <c r="B11" s="88"/>
      <c r="C11" s="190">
        <f aca="true" t="shared" si="0" ref="C11:C35">B11*B$3/10000</f>
        <v>0</v>
      </c>
      <c r="D11" s="191">
        <f>IF(C11=0,0,C11/20*1)</f>
        <v>0</v>
      </c>
    </row>
    <row r="12" spans="1:4" ht="12.75">
      <c r="A12" s="187" t="s">
        <v>212</v>
      </c>
      <c r="B12" s="89"/>
      <c r="C12" s="188">
        <f t="shared" si="0"/>
        <v>0</v>
      </c>
      <c r="D12" s="35">
        <f>IF(C12=0,0,C12/15*1)</f>
        <v>0</v>
      </c>
    </row>
    <row r="13" spans="1:4" ht="12.75">
      <c r="A13" s="187" t="s">
        <v>213</v>
      </c>
      <c r="B13" s="89"/>
      <c r="C13" s="188">
        <f t="shared" si="0"/>
        <v>0</v>
      </c>
      <c r="D13" s="35">
        <f>IF(C13=0,0,C13/15*1)</f>
        <v>0</v>
      </c>
    </row>
    <row r="14" spans="1:4" ht="12.75">
      <c r="A14" s="187" t="s">
        <v>214</v>
      </c>
      <c r="B14" s="89"/>
      <c r="C14" s="188">
        <f t="shared" si="0"/>
        <v>0</v>
      </c>
      <c r="D14" s="35">
        <f>IF(C14=0,0,C14/15*1)</f>
        <v>0</v>
      </c>
    </row>
    <row r="15" spans="1:4" ht="12.75">
      <c r="A15" s="187" t="s">
        <v>215</v>
      </c>
      <c r="B15" s="89"/>
      <c r="C15" s="188">
        <f t="shared" si="0"/>
        <v>0</v>
      </c>
      <c r="D15" s="35">
        <f>IF(C15=0,0,C15/15*1)</f>
        <v>0</v>
      </c>
    </row>
    <row r="16" spans="1:4" ht="12.75">
      <c r="A16" s="187" t="s">
        <v>216</v>
      </c>
      <c r="B16" s="89"/>
      <c r="C16" s="188">
        <f t="shared" si="0"/>
        <v>0</v>
      </c>
      <c r="D16" s="35">
        <f>IF(C16=0,0,C16/15*1)</f>
        <v>0</v>
      </c>
    </row>
    <row r="17" spans="1:4" ht="12.75">
      <c r="A17" s="187" t="s">
        <v>217</v>
      </c>
      <c r="B17" s="89"/>
      <c r="C17" s="188">
        <f t="shared" si="0"/>
        <v>0</v>
      </c>
      <c r="D17" s="35">
        <f>IF(C17=0,0,C17/10*1)</f>
        <v>0</v>
      </c>
    </row>
    <row r="18" spans="1:4" ht="12.75">
      <c r="A18" s="187" t="s">
        <v>218</v>
      </c>
      <c r="B18" s="89"/>
      <c r="C18" s="188">
        <f t="shared" si="0"/>
        <v>0</v>
      </c>
      <c r="D18" s="35">
        <f>IF(C18=0,0,C18/10*1)</f>
        <v>0</v>
      </c>
    </row>
    <row r="19" spans="1:4" ht="12.75">
      <c r="A19" s="187" t="s">
        <v>219</v>
      </c>
      <c r="B19" s="89"/>
      <c r="C19" s="188">
        <f t="shared" si="0"/>
        <v>0</v>
      </c>
      <c r="D19" s="35">
        <f>IF(C19=0,0,C19/25*1)</f>
        <v>0</v>
      </c>
    </row>
    <row r="20" spans="1:4" ht="12.75">
      <c r="A20" s="187" t="s">
        <v>220</v>
      </c>
      <c r="B20" s="48">
        <f>B21+B22+B23</f>
        <v>0</v>
      </c>
      <c r="C20" s="188">
        <f t="shared" si="0"/>
        <v>0</v>
      </c>
      <c r="D20" s="35">
        <f>D21+D22+D23</f>
        <v>0</v>
      </c>
    </row>
    <row r="21" spans="1:4" ht="12.75">
      <c r="A21" s="189" t="s">
        <v>221</v>
      </c>
      <c r="B21" s="88"/>
      <c r="C21" s="190">
        <f t="shared" si="0"/>
        <v>0</v>
      </c>
      <c r="D21" s="192">
        <f>IF(C21=0,0,C21/20*1)</f>
        <v>0</v>
      </c>
    </row>
    <row r="22" spans="1:4" ht="12.75">
      <c r="A22" s="189" t="s">
        <v>222</v>
      </c>
      <c r="B22" s="88"/>
      <c r="C22" s="190">
        <f t="shared" si="0"/>
        <v>0</v>
      </c>
      <c r="D22" s="192">
        <f>IF(C22=0,0,C22/20*1)</f>
        <v>0</v>
      </c>
    </row>
    <row r="23" spans="1:4" ht="12.75">
      <c r="A23" s="193" t="s">
        <v>223</v>
      </c>
      <c r="B23" s="88"/>
      <c r="C23" s="190">
        <f t="shared" si="0"/>
        <v>0</v>
      </c>
      <c r="D23" s="192">
        <f>IF(C23=0,0,C23/10*1)</f>
        <v>0</v>
      </c>
    </row>
    <row r="24" spans="1:4" ht="12.75">
      <c r="A24" s="187" t="s">
        <v>224</v>
      </c>
      <c r="B24" s="89"/>
      <c r="C24" s="188">
        <f t="shared" si="0"/>
        <v>0</v>
      </c>
      <c r="D24" s="35">
        <f>IF(C24=0,0,C24/10*1)</f>
        <v>0</v>
      </c>
    </row>
    <row r="25" spans="1:4" ht="12.75">
      <c r="A25" s="187" t="s">
        <v>225</v>
      </c>
      <c r="B25" s="89"/>
      <c r="C25" s="188">
        <f t="shared" si="0"/>
        <v>0</v>
      </c>
      <c r="D25" s="35">
        <f>IF(C25=0,0,C25/20*1)</f>
        <v>0</v>
      </c>
    </row>
    <row r="26" spans="1:4" ht="12.75">
      <c r="A26" s="187" t="s">
        <v>226</v>
      </c>
      <c r="B26" s="89"/>
      <c r="C26" s="188">
        <f t="shared" si="0"/>
        <v>0</v>
      </c>
      <c r="D26" s="35">
        <f>IF(C26=0,0,C26/20*1)</f>
        <v>0</v>
      </c>
    </row>
    <row r="27" spans="1:4" ht="12.75">
      <c r="A27" s="187" t="s">
        <v>227</v>
      </c>
      <c r="B27" s="89"/>
      <c r="C27" s="188">
        <f t="shared" si="0"/>
        <v>0</v>
      </c>
      <c r="D27" s="35">
        <f>IF(C27=0,0,C27/15*1)</f>
        <v>0</v>
      </c>
    </row>
    <row r="28" spans="1:4" ht="12.75">
      <c r="A28" s="187" t="s">
        <v>228</v>
      </c>
      <c r="B28" s="89"/>
      <c r="C28" s="188">
        <f t="shared" si="0"/>
        <v>0</v>
      </c>
      <c r="D28" s="35">
        <f>IF(C28=0,0,C28/15*1)</f>
        <v>0</v>
      </c>
    </row>
    <row r="29" spans="1:4" ht="12.75">
      <c r="A29" s="187" t="s">
        <v>229</v>
      </c>
      <c r="B29" s="89"/>
      <c r="C29" s="188">
        <f t="shared" si="0"/>
        <v>0</v>
      </c>
      <c r="D29" s="35">
        <f>IF(C29=0,0,C29/10*1)</f>
        <v>0</v>
      </c>
    </row>
    <row r="30" spans="1:4" ht="12.75">
      <c r="A30" s="187" t="s">
        <v>230</v>
      </c>
      <c r="B30" s="89"/>
      <c r="C30" s="188">
        <f t="shared" si="0"/>
        <v>0</v>
      </c>
      <c r="D30" s="35">
        <f>IF(C30=0,0,C30/15*1)</f>
        <v>0</v>
      </c>
    </row>
    <row r="31" spans="1:4" ht="12.75">
      <c r="A31" s="187" t="s">
        <v>231</v>
      </c>
      <c r="B31" s="89"/>
      <c r="C31" s="188">
        <f t="shared" si="0"/>
        <v>0</v>
      </c>
      <c r="D31" s="35">
        <f>IF(C31=0,0,C31/10*1)</f>
        <v>0</v>
      </c>
    </row>
    <row r="32" spans="1:4" ht="12.75">
      <c r="A32" s="187" t="s">
        <v>232</v>
      </c>
      <c r="B32" s="89"/>
      <c r="C32" s="188">
        <f t="shared" si="0"/>
        <v>0</v>
      </c>
      <c r="D32" s="35">
        <f>IF(C32=0,0,C32/10*1)</f>
        <v>0</v>
      </c>
    </row>
    <row r="33" spans="1:4" ht="12.75">
      <c r="A33" s="187" t="s">
        <v>233</v>
      </c>
      <c r="B33" s="89"/>
      <c r="C33" s="188">
        <f t="shared" si="0"/>
        <v>0</v>
      </c>
      <c r="D33" s="35">
        <f>IF(C33=0,0,C33/10*1)</f>
        <v>0</v>
      </c>
    </row>
    <row r="34" spans="1:4" ht="12.75">
      <c r="A34" s="187" t="s">
        <v>234</v>
      </c>
      <c r="B34" s="89"/>
      <c r="C34" s="188">
        <f t="shared" si="0"/>
        <v>0</v>
      </c>
      <c r="D34" s="35">
        <f>IF(C34=0,0,C34/10*1)</f>
        <v>0</v>
      </c>
    </row>
    <row r="35" spans="1:4" ht="12.75">
      <c r="A35" s="187" t="s">
        <v>235</v>
      </c>
      <c r="B35" s="89"/>
      <c r="C35" s="188">
        <f t="shared" si="0"/>
        <v>0</v>
      </c>
      <c r="D35" s="35">
        <f>IF(C35=0,0,C35/15*1)</f>
        <v>0</v>
      </c>
    </row>
    <row r="36" spans="1:4" ht="12.75">
      <c r="A36" s="187" t="s">
        <v>236</v>
      </c>
      <c r="B36" s="48">
        <f>B37+B38</f>
        <v>0</v>
      </c>
      <c r="C36" s="188">
        <f>C37+C38</f>
        <v>0</v>
      </c>
      <c r="D36" s="35">
        <f>D37+D38</f>
        <v>0</v>
      </c>
    </row>
    <row r="37" spans="1:4" ht="12.75">
      <c r="A37" s="194" t="s">
        <v>237</v>
      </c>
      <c r="B37" s="88"/>
      <c r="C37" s="190">
        <f aca="true" t="shared" si="1" ref="C37:C42">B37*B$3/10000</f>
        <v>0</v>
      </c>
      <c r="D37" s="191">
        <f>IF(C37=0,0,C37/25*1)</f>
        <v>0</v>
      </c>
    </row>
    <row r="38" spans="1:4" ht="12.75">
      <c r="A38" s="193" t="s">
        <v>238</v>
      </c>
      <c r="B38" s="88"/>
      <c r="C38" s="190">
        <f t="shared" si="1"/>
        <v>0</v>
      </c>
      <c r="D38" s="191">
        <f>IF(C38=0,0,C38/25*1)</f>
        <v>0</v>
      </c>
    </row>
    <row r="39" spans="1:4" ht="12.75">
      <c r="A39" s="187" t="s">
        <v>239</v>
      </c>
      <c r="B39" s="89"/>
      <c r="C39" s="188">
        <f t="shared" si="1"/>
        <v>0</v>
      </c>
      <c r="D39" s="35">
        <f>IF(C39=0,0,C39/10*1)</f>
        <v>0</v>
      </c>
    </row>
    <row r="40" spans="1:4" ht="12.75">
      <c r="A40" s="187" t="s">
        <v>240</v>
      </c>
      <c r="B40" s="89"/>
      <c r="C40" s="188">
        <f t="shared" si="1"/>
        <v>0</v>
      </c>
      <c r="D40" s="35">
        <f>IF(C40=0,0,C40/30*1)</f>
        <v>0</v>
      </c>
    </row>
    <row r="41" spans="1:4" ht="12.75">
      <c r="A41" s="187" t="s">
        <v>241</v>
      </c>
      <c r="B41" s="91"/>
      <c r="C41" s="188">
        <f t="shared" si="1"/>
        <v>0</v>
      </c>
      <c r="D41" s="35">
        <f>IF(C41=0,0,C41/15*1)</f>
        <v>0</v>
      </c>
    </row>
    <row r="42" spans="1:4" ht="12.75">
      <c r="A42" s="187" t="s">
        <v>242</v>
      </c>
      <c r="B42" s="89"/>
      <c r="C42" s="188">
        <f t="shared" si="1"/>
        <v>0</v>
      </c>
      <c r="D42" s="35">
        <f>IF(C42=0,0,C42/15*1)</f>
        <v>0</v>
      </c>
    </row>
    <row r="43" spans="1:4" ht="12.75">
      <c r="A43" s="187" t="s">
        <v>243</v>
      </c>
      <c r="B43" s="48">
        <f>B44+B45</f>
        <v>0</v>
      </c>
      <c r="C43" s="188">
        <f>C44+C45</f>
        <v>0</v>
      </c>
      <c r="D43" s="35">
        <f>D44+D45</f>
        <v>0</v>
      </c>
    </row>
    <row r="44" spans="1:4" ht="12.75">
      <c r="A44" s="189" t="s">
        <v>244</v>
      </c>
      <c r="B44" s="195"/>
      <c r="C44" s="190">
        <f aca="true" t="shared" si="2" ref="C44:C52">B44*B$3/10000</f>
        <v>0</v>
      </c>
      <c r="D44" s="191">
        <f>IF(C44=0,0,C44/10*1)</f>
        <v>0</v>
      </c>
    </row>
    <row r="45" spans="1:4" ht="12.75">
      <c r="A45" s="189" t="s">
        <v>245</v>
      </c>
      <c r="B45" s="196"/>
      <c r="C45" s="190">
        <f t="shared" si="2"/>
        <v>0</v>
      </c>
      <c r="D45" s="191">
        <f>IF(C45=0,0,C45/10*1)</f>
        <v>0</v>
      </c>
    </row>
    <row r="46" spans="1:4" ht="12.75">
      <c r="A46" s="187" t="s">
        <v>246</v>
      </c>
      <c r="B46" s="91"/>
      <c r="C46" s="188">
        <f t="shared" si="2"/>
        <v>0</v>
      </c>
      <c r="D46" s="35">
        <f>IF(C46=0,0,C46/25*1)</f>
        <v>0</v>
      </c>
    </row>
    <row r="47" spans="1:4" ht="12.75">
      <c r="A47" s="187" t="s">
        <v>247</v>
      </c>
      <c r="B47" s="91"/>
      <c r="C47" s="188">
        <f t="shared" si="2"/>
        <v>0</v>
      </c>
      <c r="D47" s="35">
        <f>IF(C47=0,0,C47/20*1)</f>
        <v>0</v>
      </c>
    </row>
    <row r="48" spans="1:4" ht="12.75">
      <c r="A48" s="187" t="s">
        <v>248</v>
      </c>
      <c r="B48" s="91"/>
      <c r="C48" s="188">
        <f t="shared" si="2"/>
        <v>0</v>
      </c>
      <c r="D48" s="35">
        <f>IF(C48=0,0,C48/10*1)</f>
        <v>0</v>
      </c>
    </row>
    <row r="49" spans="1:4" ht="12.75">
      <c r="A49" s="187" t="s">
        <v>249</v>
      </c>
      <c r="B49" s="91"/>
      <c r="C49" s="188">
        <f t="shared" si="2"/>
        <v>0</v>
      </c>
      <c r="D49" s="35">
        <f>IF(C49=0,0,C49/10*1)</f>
        <v>0</v>
      </c>
    </row>
    <row r="50" spans="1:4" ht="12.75">
      <c r="A50" s="187" t="s">
        <v>250</v>
      </c>
      <c r="B50" s="91"/>
      <c r="C50" s="188">
        <f t="shared" si="2"/>
        <v>0</v>
      </c>
      <c r="D50" s="35">
        <f>IF(C50=0,0,C50/30*1)</f>
        <v>0</v>
      </c>
    </row>
    <row r="51" spans="1:4" ht="12.75">
      <c r="A51" s="187" t="s">
        <v>251</v>
      </c>
      <c r="B51" s="91"/>
      <c r="C51" s="188">
        <f t="shared" si="2"/>
        <v>0</v>
      </c>
      <c r="D51" s="35">
        <f>IF(C51=0,0,C51/20*1)</f>
        <v>0</v>
      </c>
    </row>
    <row r="52" spans="1:4" ht="12.75">
      <c r="A52" s="187" t="s">
        <v>252</v>
      </c>
      <c r="B52" s="91"/>
      <c r="C52" s="188">
        <f t="shared" si="2"/>
        <v>0</v>
      </c>
      <c r="D52" s="35">
        <f>IF(C52=0,0,C52/20*1)</f>
        <v>0</v>
      </c>
    </row>
    <row r="53" spans="1:4" ht="12.75">
      <c r="A53" s="2" t="s">
        <v>3</v>
      </c>
      <c r="B53" s="48">
        <f>B54+B55+B56</f>
        <v>0</v>
      </c>
      <c r="C53" s="188">
        <f>C54+C55+C56</f>
        <v>0</v>
      </c>
      <c r="D53" s="35">
        <f>D54+D55+D56</f>
        <v>0</v>
      </c>
    </row>
    <row r="54" spans="1:4" ht="12.75">
      <c r="A54" s="189" t="s">
        <v>253</v>
      </c>
      <c r="B54" s="195"/>
      <c r="C54" s="190">
        <f>B54*B$3/10000</f>
        <v>0</v>
      </c>
      <c r="D54" s="191">
        <f>IF(C54=0,0,C54/10*1)</f>
        <v>0</v>
      </c>
    </row>
    <row r="55" spans="1:4" ht="12.75">
      <c r="A55" s="189" t="s">
        <v>156</v>
      </c>
      <c r="B55" s="195"/>
      <c r="C55" s="190">
        <f>B55*B$3/10000</f>
        <v>0</v>
      </c>
      <c r="D55" s="191">
        <f>IF(C55=0,0,C55/10*1)</f>
        <v>0</v>
      </c>
    </row>
    <row r="56" spans="1:4" ht="12.75">
      <c r="A56" s="17" t="s">
        <v>61</v>
      </c>
      <c r="B56" s="197">
        <f>B60+B61+B62</f>
        <v>0</v>
      </c>
      <c r="C56" s="14">
        <f>C60+C61+C62</f>
        <v>0</v>
      </c>
      <c r="D56" s="191">
        <f>D60+D61+D62</f>
        <v>0</v>
      </c>
    </row>
    <row r="57" spans="1:4" ht="12.75">
      <c r="A57" s="9" t="s">
        <v>76</v>
      </c>
      <c r="B57" s="51">
        <f>B9+B12+B13+B14+B15+B16+B17+B18+B19+B20+B24+B25+B26+B27+B28+B29+B30+B31+B32+B33+B34+B35+B36+B39+B40+B41+B42+B43+B46+B47+B48+B49+B50+B51+B52+B53</f>
        <v>0</v>
      </c>
      <c r="C57" s="198">
        <f>C9+C12+C13+C14+C15+C16+C17+C18+C19+C20+C24+C25+C26+C27+C28+C29+C30+C31+C32+C33+C34+C35+C36+C39+C40+C41+C42+C43+C46+C47+C48+C49+C50+C51+C52+C53</f>
        <v>0</v>
      </c>
      <c r="D57" s="198"/>
    </row>
    <row r="58" ht="12.75">
      <c r="D58" s="199"/>
    </row>
    <row r="59" spans="1:4" ht="12.75">
      <c r="A59" s="40" t="s">
        <v>254</v>
      </c>
      <c r="D59" s="199"/>
    </row>
    <row r="60" spans="1:4" ht="12.75">
      <c r="A60" s="200" t="s">
        <v>255</v>
      </c>
      <c r="B60" s="201"/>
      <c r="C60" s="188">
        <f>B60*B$3/10000</f>
        <v>0</v>
      </c>
      <c r="D60" s="35">
        <f>IF(C60=0,0,C60/6*1)</f>
        <v>0</v>
      </c>
    </row>
    <row r="61" spans="1:4" ht="12.75">
      <c r="A61" s="200" t="s">
        <v>146</v>
      </c>
      <c r="B61" s="59"/>
      <c r="C61" s="188">
        <f>B61*B$3/10000</f>
        <v>0</v>
      </c>
      <c r="D61" s="35">
        <f>IF(C61=0,0,C61/10*1)</f>
        <v>0</v>
      </c>
    </row>
    <row r="62" spans="1:4" ht="12.75">
      <c r="A62" s="125"/>
      <c r="B62" s="59"/>
      <c r="C62" s="188">
        <f>B62*B$3/10000</f>
        <v>0</v>
      </c>
      <c r="D62" s="35">
        <f>IF(C62=0,0,C62/15*1)</f>
        <v>0</v>
      </c>
    </row>
  </sheetData>
  <sheetProtection/>
  <mergeCells count="4">
    <mergeCell ref="A5:D5"/>
    <mergeCell ref="A6:A7"/>
    <mergeCell ref="D6:D7"/>
    <mergeCell ref="B6:C6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Zeros="0" workbookViewId="0" topLeftCell="A1">
      <pane ySplit="6" topLeftCell="BM51" activePane="bottomLeft" state="frozen"/>
      <selection pane="topLeft" activeCell="A1" sqref="A1"/>
      <selection pane="bottomLeft" activeCell="C61" sqref="C61"/>
    </sheetView>
  </sheetViews>
  <sheetFormatPr defaultColWidth="9.00390625" defaultRowHeight="12.75"/>
  <cols>
    <col min="1" max="1" width="37.25390625" style="40" customWidth="1"/>
    <col min="2" max="2" width="18.125" style="40" customWidth="1"/>
    <col min="3" max="3" width="17.625" style="40" customWidth="1"/>
    <col min="4" max="5" width="13.375" style="40" customWidth="1"/>
    <col min="6" max="6" width="14.125" style="40" customWidth="1"/>
    <col min="7" max="7" width="8.75390625" style="40" customWidth="1"/>
  </cols>
  <sheetData>
    <row r="1" ht="14.25">
      <c r="F1" s="29" t="s">
        <v>256</v>
      </c>
    </row>
    <row r="2" spans="1:7" ht="14.25">
      <c r="A2" s="27" t="s">
        <v>63</v>
      </c>
      <c r="B2" s="27"/>
      <c r="C2" s="27"/>
      <c r="D2" s="27"/>
      <c r="E2" s="28"/>
      <c r="F2" s="42"/>
      <c r="G2" s="42"/>
    </row>
    <row r="3" ht="14.25">
      <c r="H3" s="254" t="s">
        <v>349</v>
      </c>
    </row>
    <row r="4" spans="1:8" ht="14.25">
      <c r="A4" s="328" t="s">
        <v>257</v>
      </c>
      <c r="B4" s="328"/>
      <c r="C4" s="328"/>
      <c r="D4" s="328"/>
      <c r="E4" s="328"/>
      <c r="F4" s="328"/>
      <c r="G4" s="328"/>
      <c r="H4" s="256" t="s">
        <v>348</v>
      </c>
    </row>
    <row r="5" spans="1:7" ht="52.5" customHeight="1">
      <c r="A5" s="290" t="s">
        <v>258</v>
      </c>
      <c r="B5" s="332" t="s">
        <v>259</v>
      </c>
      <c r="C5" s="333"/>
      <c r="D5" s="329" t="s">
        <v>260</v>
      </c>
      <c r="E5" s="330"/>
      <c r="F5" s="330"/>
      <c r="G5" s="331"/>
    </row>
    <row r="6" spans="1:7" ht="51.75" customHeight="1">
      <c r="A6" s="336"/>
      <c r="B6" s="26" t="s">
        <v>261</v>
      </c>
      <c r="C6" s="202" t="s">
        <v>262</v>
      </c>
      <c r="D6" s="203" t="s">
        <v>263</v>
      </c>
      <c r="E6" s="26" t="s">
        <v>261</v>
      </c>
      <c r="F6" s="202" t="s">
        <v>262</v>
      </c>
      <c r="G6" s="203" t="s">
        <v>80</v>
      </c>
    </row>
    <row r="7" spans="1:7" ht="12.75" customHeight="1">
      <c r="A7" s="133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12.75">
      <c r="A8" s="204" t="s">
        <v>264</v>
      </c>
      <c r="B8" s="120"/>
      <c r="C8" s="205"/>
      <c r="D8" s="35">
        <f>D9+D10</f>
        <v>0</v>
      </c>
      <c r="E8" s="35">
        <f>E9+E10</f>
        <v>0</v>
      </c>
      <c r="F8" s="35">
        <f>F9+F10</f>
        <v>0</v>
      </c>
      <c r="G8" s="35">
        <f aca="true" t="shared" si="0" ref="G8:G55">D8+E8+F8</f>
        <v>0</v>
      </c>
    </row>
    <row r="9" spans="1:7" ht="12.75">
      <c r="A9" s="189" t="s">
        <v>1</v>
      </c>
      <c r="B9" s="206">
        <v>1.12</v>
      </c>
      <c r="C9" s="207"/>
      <c r="D9" s="191">
        <f>IF('C1'!D10=0,0,'C1'!D10)*E95</f>
        <v>0</v>
      </c>
      <c r="E9" s="191">
        <f aca="true" t="shared" si="1" ref="E9:E18">B9*D9</f>
        <v>0</v>
      </c>
      <c r="F9" s="191"/>
      <c r="G9" s="191">
        <f t="shared" si="0"/>
        <v>0</v>
      </c>
    </row>
    <row r="10" spans="1:7" ht="14.25" customHeight="1">
      <c r="A10" s="189" t="s">
        <v>265</v>
      </c>
      <c r="B10" s="207">
        <v>1.12</v>
      </c>
      <c r="C10" s="207"/>
      <c r="D10" s="191">
        <f>IF('C1'!D11=0,0,'C1'!D11)*E95</f>
        <v>0</v>
      </c>
      <c r="E10" s="191">
        <f t="shared" si="1"/>
        <v>0</v>
      </c>
      <c r="F10" s="191"/>
      <c r="G10" s="191">
        <f t="shared" si="0"/>
        <v>0</v>
      </c>
    </row>
    <row r="11" spans="1:7" ht="12.75">
      <c r="A11" s="204" t="s">
        <v>266</v>
      </c>
      <c r="B11" s="120">
        <v>1.24</v>
      </c>
      <c r="C11" s="205"/>
      <c r="D11" s="35">
        <f>IF('C1'!D12=0,0,'C1'!D12)*E95</f>
        <v>0</v>
      </c>
      <c r="E11" s="35">
        <f t="shared" si="1"/>
        <v>0</v>
      </c>
      <c r="F11" s="35"/>
      <c r="G11" s="35">
        <f t="shared" si="0"/>
        <v>0</v>
      </c>
    </row>
    <row r="12" spans="1:7" ht="12.75">
      <c r="A12" s="204" t="s">
        <v>267</v>
      </c>
      <c r="B12" s="120">
        <v>1.28</v>
      </c>
      <c r="C12" s="205"/>
      <c r="D12" s="35">
        <f>IF('C1'!D13=0,0,'C1'!D13)*E95</f>
        <v>0</v>
      </c>
      <c r="E12" s="35">
        <f t="shared" si="1"/>
        <v>0</v>
      </c>
      <c r="F12" s="35"/>
      <c r="G12" s="35">
        <f t="shared" si="0"/>
        <v>0</v>
      </c>
    </row>
    <row r="13" spans="1:7" ht="12.75">
      <c r="A13" s="204" t="s">
        <v>268</v>
      </c>
      <c r="B13" s="120">
        <v>1.23</v>
      </c>
      <c r="C13" s="205"/>
      <c r="D13" s="35">
        <f>IF('C1'!D14=0,0,'C1'!D14)*E95</f>
        <v>0</v>
      </c>
      <c r="E13" s="35">
        <f t="shared" si="1"/>
        <v>0</v>
      </c>
      <c r="F13" s="35"/>
      <c r="G13" s="35">
        <f t="shared" si="0"/>
        <v>0</v>
      </c>
    </row>
    <row r="14" spans="1:7" ht="12.75">
      <c r="A14" s="204" t="s">
        <v>269</v>
      </c>
      <c r="B14" s="120">
        <v>1.34</v>
      </c>
      <c r="C14" s="205"/>
      <c r="D14" s="35">
        <f>IF('C1'!D15=0,0,'C1'!D15)*E95</f>
        <v>0</v>
      </c>
      <c r="E14" s="35">
        <f t="shared" si="1"/>
        <v>0</v>
      </c>
      <c r="F14" s="35"/>
      <c r="G14" s="35">
        <f t="shared" si="0"/>
        <v>0</v>
      </c>
    </row>
    <row r="15" spans="1:7" ht="12.75">
      <c r="A15" s="204" t="s">
        <v>270</v>
      </c>
      <c r="B15" s="120">
        <v>1.37</v>
      </c>
      <c r="C15" s="205"/>
      <c r="D15" s="35">
        <f>IF('C1'!D16=0,0,'C1'!D16)*E95</f>
        <v>0</v>
      </c>
      <c r="E15" s="35">
        <f t="shared" si="1"/>
        <v>0</v>
      </c>
      <c r="F15" s="35"/>
      <c r="G15" s="35">
        <f t="shared" si="0"/>
        <v>0</v>
      </c>
    </row>
    <row r="16" spans="1:7" ht="12.75">
      <c r="A16" s="204" t="s">
        <v>271</v>
      </c>
      <c r="B16" s="120">
        <v>1.51</v>
      </c>
      <c r="C16" s="205"/>
      <c r="D16" s="35">
        <f>IF('C1'!D17=0,0,'C1'!D17)*E95</f>
        <v>0</v>
      </c>
      <c r="E16" s="35">
        <f t="shared" si="1"/>
        <v>0</v>
      </c>
      <c r="F16" s="35"/>
      <c r="G16" s="35">
        <f t="shared" si="0"/>
        <v>0</v>
      </c>
    </row>
    <row r="17" spans="1:7" ht="12.75">
      <c r="A17" s="204" t="s">
        <v>13</v>
      </c>
      <c r="B17" s="120">
        <v>1.48</v>
      </c>
      <c r="C17" s="205"/>
      <c r="D17" s="35">
        <f>IF('C1'!D18=0,0,'C1'!D18)*E95</f>
        <v>0</v>
      </c>
      <c r="E17" s="35">
        <f t="shared" si="1"/>
        <v>0</v>
      </c>
      <c r="F17" s="35"/>
      <c r="G17" s="35">
        <f t="shared" si="0"/>
        <v>0</v>
      </c>
    </row>
    <row r="18" spans="1:7" ht="12.75">
      <c r="A18" s="204" t="s">
        <v>272</v>
      </c>
      <c r="B18" s="120">
        <v>4.12</v>
      </c>
      <c r="C18" s="205"/>
      <c r="D18" s="35">
        <f>IF('C1'!D19=0,0,'C1'!D19)*E95</f>
        <v>0</v>
      </c>
      <c r="E18" s="35">
        <f t="shared" si="1"/>
        <v>0</v>
      </c>
      <c r="F18" s="35"/>
      <c r="G18" s="35">
        <f t="shared" si="0"/>
        <v>0</v>
      </c>
    </row>
    <row r="19" spans="1:7" ht="12.75">
      <c r="A19" s="204" t="s">
        <v>273</v>
      </c>
      <c r="B19" s="120"/>
      <c r="C19" s="205"/>
      <c r="D19" s="35">
        <f>D20+D21+D22</f>
        <v>0</v>
      </c>
      <c r="E19" s="35">
        <f>E20+E21+E22</f>
        <v>0</v>
      </c>
      <c r="F19" s="35">
        <f>F20+F21+F22</f>
        <v>0</v>
      </c>
      <c r="G19" s="35">
        <f t="shared" si="0"/>
        <v>0</v>
      </c>
    </row>
    <row r="20" spans="1:7" ht="12.75">
      <c r="A20" s="189" t="s">
        <v>117</v>
      </c>
      <c r="B20" s="206">
        <v>1.86</v>
      </c>
      <c r="C20" s="207"/>
      <c r="D20" s="191">
        <f>IF('C1'!D21=0,0,'C1'!D21)*E95</f>
        <v>0</v>
      </c>
      <c r="E20" s="191">
        <f aca="true" t="shared" si="2" ref="E20:E34">B20*D20</f>
        <v>0</v>
      </c>
      <c r="F20" s="191"/>
      <c r="G20" s="191">
        <f t="shared" si="0"/>
        <v>0</v>
      </c>
    </row>
    <row r="21" spans="1:7" ht="12.75">
      <c r="A21" s="189" t="s">
        <v>274</v>
      </c>
      <c r="B21" s="207">
        <v>1.23</v>
      </c>
      <c r="C21" s="207"/>
      <c r="D21" s="191">
        <f>IF('C1'!D22=0,0,'C1'!D22)*E95</f>
        <v>0</v>
      </c>
      <c r="E21" s="191">
        <f t="shared" si="2"/>
        <v>0</v>
      </c>
      <c r="F21" s="191"/>
      <c r="G21" s="191">
        <f t="shared" si="0"/>
        <v>0</v>
      </c>
    </row>
    <row r="22" spans="1:7" ht="12.75">
      <c r="A22" s="189" t="s">
        <v>123</v>
      </c>
      <c r="B22" s="207">
        <v>1.23</v>
      </c>
      <c r="C22" s="207"/>
      <c r="D22" s="191">
        <f>IF('C1'!D23=0,0,'C1'!D23)*E95</f>
        <v>0</v>
      </c>
      <c r="E22" s="191">
        <f t="shared" si="2"/>
        <v>0</v>
      </c>
      <c r="F22" s="191"/>
      <c r="G22" s="191">
        <f t="shared" si="0"/>
        <v>0</v>
      </c>
    </row>
    <row r="23" spans="1:7" ht="14.25" customHeight="1">
      <c r="A23" s="204" t="s">
        <v>224</v>
      </c>
      <c r="B23" s="120">
        <v>2.1</v>
      </c>
      <c r="C23" s="205"/>
      <c r="D23" s="35">
        <f>IF('C1'!D24=0,0,'C1'!D24)*E95</f>
        <v>0</v>
      </c>
      <c r="E23" s="35">
        <f t="shared" si="2"/>
        <v>0</v>
      </c>
      <c r="F23" s="35"/>
      <c r="G23" s="35">
        <f t="shared" si="0"/>
        <v>0</v>
      </c>
    </row>
    <row r="24" spans="1:7" ht="12.75">
      <c r="A24" s="204" t="s">
        <v>275</v>
      </c>
      <c r="B24" s="120">
        <v>6.1</v>
      </c>
      <c r="C24" s="205"/>
      <c r="D24" s="35">
        <f>IF('C1'!D25=0,0,'C1'!D25)*E95</f>
        <v>0</v>
      </c>
      <c r="E24" s="35">
        <f t="shared" si="2"/>
        <v>0</v>
      </c>
      <c r="F24" s="35"/>
      <c r="G24" s="35">
        <f t="shared" si="0"/>
        <v>0</v>
      </c>
    </row>
    <row r="25" spans="1:7" ht="12.75">
      <c r="A25" s="204" t="s">
        <v>276</v>
      </c>
      <c r="B25" s="120">
        <v>2.15</v>
      </c>
      <c r="C25" s="205"/>
      <c r="D25" s="35">
        <f>IF('C1'!D26=0,0,'C1'!D26)*E95</f>
        <v>0</v>
      </c>
      <c r="E25" s="35">
        <f t="shared" si="2"/>
        <v>0</v>
      </c>
      <c r="F25" s="35"/>
      <c r="G25" s="35">
        <f t="shared" si="0"/>
        <v>0</v>
      </c>
    </row>
    <row r="26" spans="1:7" ht="12.75">
      <c r="A26" s="204" t="s">
        <v>277</v>
      </c>
      <c r="B26" s="120">
        <v>1.61</v>
      </c>
      <c r="C26" s="205"/>
      <c r="D26" s="35">
        <f>IF('C1'!D27=0,0,'C1'!D27)*E95</f>
        <v>0</v>
      </c>
      <c r="E26" s="35">
        <f t="shared" si="2"/>
        <v>0</v>
      </c>
      <c r="F26" s="35"/>
      <c r="G26" s="35">
        <f t="shared" si="0"/>
        <v>0</v>
      </c>
    </row>
    <row r="27" spans="1:7" ht="12.75">
      <c r="A27" s="204" t="s">
        <v>278</v>
      </c>
      <c r="B27" s="120">
        <v>3.2</v>
      </c>
      <c r="C27" s="205"/>
      <c r="D27" s="35">
        <f>IF('C1'!D28=0,0,'C1'!D28)*E95</f>
        <v>0</v>
      </c>
      <c r="E27" s="35">
        <f t="shared" si="2"/>
        <v>0</v>
      </c>
      <c r="F27" s="35"/>
      <c r="G27" s="35">
        <f t="shared" si="0"/>
        <v>0</v>
      </c>
    </row>
    <row r="28" spans="1:7" ht="12.75">
      <c r="A28" s="204" t="s">
        <v>229</v>
      </c>
      <c r="B28" s="120">
        <v>3.65</v>
      </c>
      <c r="C28" s="205"/>
      <c r="D28" s="35">
        <f>IF('C1'!D29=0,0,'C1'!D29)*E95</f>
        <v>0</v>
      </c>
      <c r="E28" s="35">
        <f t="shared" si="2"/>
        <v>0</v>
      </c>
      <c r="F28" s="35"/>
      <c r="G28" s="35">
        <f t="shared" si="0"/>
        <v>0</v>
      </c>
    </row>
    <row r="29" spans="1:7" ht="12.75">
      <c r="A29" s="204" t="s">
        <v>279</v>
      </c>
      <c r="B29" s="120">
        <v>1.55</v>
      </c>
      <c r="C29" s="205"/>
      <c r="D29" s="35">
        <f>IF('C1'!D30=0,0,'C1'!D30)*E95</f>
        <v>0</v>
      </c>
      <c r="E29" s="35">
        <f t="shared" si="2"/>
        <v>0</v>
      </c>
      <c r="F29" s="35"/>
      <c r="G29" s="35">
        <f t="shared" si="0"/>
        <v>0</v>
      </c>
    </row>
    <row r="30" spans="1:7" ht="12.75">
      <c r="A30" s="204" t="s">
        <v>280</v>
      </c>
      <c r="B30" s="120">
        <v>1.64</v>
      </c>
      <c r="C30" s="205"/>
      <c r="D30" s="35">
        <f>IF('C1'!D31=0,0,'C1'!D31)*E95</f>
        <v>0</v>
      </c>
      <c r="E30" s="35">
        <f t="shared" si="2"/>
        <v>0</v>
      </c>
      <c r="F30" s="35"/>
      <c r="G30" s="35">
        <f t="shared" si="0"/>
        <v>0</v>
      </c>
    </row>
    <row r="31" spans="1:7" ht="12.75">
      <c r="A31" s="204" t="s">
        <v>281</v>
      </c>
      <c r="B31" s="120">
        <v>2.1</v>
      </c>
      <c r="C31" s="205"/>
      <c r="D31" s="35">
        <f>IF('C1'!D32=0,0,'C1'!D32)*E95</f>
        <v>0</v>
      </c>
      <c r="E31" s="35">
        <f t="shared" si="2"/>
        <v>0</v>
      </c>
      <c r="F31" s="35"/>
      <c r="G31" s="35">
        <f t="shared" si="0"/>
        <v>0</v>
      </c>
    </row>
    <row r="32" spans="1:7" ht="12.75">
      <c r="A32" s="204" t="s">
        <v>282</v>
      </c>
      <c r="B32" s="120">
        <v>2.1</v>
      </c>
      <c r="C32" s="205"/>
      <c r="D32" s="35">
        <f>IF('C1'!D33=0,0,'C1'!D33)*E95</f>
        <v>0</v>
      </c>
      <c r="E32" s="35">
        <f t="shared" si="2"/>
        <v>0</v>
      </c>
      <c r="F32" s="35"/>
      <c r="G32" s="35">
        <f t="shared" si="0"/>
        <v>0</v>
      </c>
    </row>
    <row r="33" spans="1:7" ht="12.75">
      <c r="A33" s="204" t="s">
        <v>283</v>
      </c>
      <c r="B33" s="120">
        <v>2.7</v>
      </c>
      <c r="C33" s="205"/>
      <c r="D33" s="35">
        <f>IF('C1'!D34=0,0,'C1'!D34)*E95</f>
        <v>0</v>
      </c>
      <c r="E33" s="35">
        <f t="shared" si="2"/>
        <v>0</v>
      </c>
      <c r="F33" s="35"/>
      <c r="G33" s="35">
        <f t="shared" si="0"/>
        <v>0</v>
      </c>
    </row>
    <row r="34" spans="1:7" ht="15" customHeight="1">
      <c r="A34" s="204" t="s">
        <v>284</v>
      </c>
      <c r="B34" s="120">
        <v>1.27</v>
      </c>
      <c r="C34" s="205"/>
      <c r="D34" s="35">
        <f>IF('C1'!D35=0,0,'C1'!D35)*E95</f>
        <v>0</v>
      </c>
      <c r="E34" s="35">
        <f t="shared" si="2"/>
        <v>0</v>
      </c>
      <c r="F34" s="35"/>
      <c r="G34" s="35">
        <f t="shared" si="0"/>
        <v>0</v>
      </c>
    </row>
    <row r="35" spans="1:7" ht="12.75">
      <c r="A35" s="204" t="s">
        <v>285</v>
      </c>
      <c r="B35" s="120"/>
      <c r="C35" s="205"/>
      <c r="D35" s="35">
        <f>D36+D37</f>
        <v>0</v>
      </c>
      <c r="E35" s="35">
        <f>E36+E37</f>
        <v>0</v>
      </c>
      <c r="F35" s="35">
        <f>F36+F37</f>
        <v>0</v>
      </c>
      <c r="G35" s="35">
        <f t="shared" si="0"/>
        <v>0</v>
      </c>
    </row>
    <row r="36" spans="1:7" ht="12.75">
      <c r="A36" s="189" t="s">
        <v>128</v>
      </c>
      <c r="B36" s="206">
        <v>1.41</v>
      </c>
      <c r="C36" s="207"/>
      <c r="D36" s="191">
        <f>IF('C1'!D37=0,0,'C1'!D37)*E95</f>
        <v>0</v>
      </c>
      <c r="E36" s="191">
        <f aca="true" t="shared" si="3" ref="E36:E41">B36*D36</f>
        <v>0</v>
      </c>
      <c r="F36" s="191"/>
      <c r="G36" s="191">
        <f t="shared" si="0"/>
        <v>0</v>
      </c>
    </row>
    <row r="37" spans="1:7" ht="13.5" customHeight="1">
      <c r="A37" s="189" t="s">
        <v>286</v>
      </c>
      <c r="B37" s="207">
        <v>1.41</v>
      </c>
      <c r="C37" s="207"/>
      <c r="D37" s="191">
        <f>IF('C1'!D38=0,0,'C1'!D38)*E95</f>
        <v>0</v>
      </c>
      <c r="E37" s="191">
        <f t="shared" si="3"/>
        <v>0</v>
      </c>
      <c r="F37" s="191"/>
      <c r="G37" s="191">
        <f t="shared" si="0"/>
        <v>0</v>
      </c>
    </row>
    <row r="38" spans="1:7" ht="12.75">
      <c r="A38" s="204" t="s">
        <v>287</v>
      </c>
      <c r="B38" s="120">
        <v>1.83</v>
      </c>
      <c r="C38" s="205"/>
      <c r="D38" s="35">
        <f>IF('C1'!D39=0,0,'C1'!D39)*E95</f>
        <v>0</v>
      </c>
      <c r="E38" s="35">
        <f t="shared" si="3"/>
        <v>0</v>
      </c>
      <c r="F38" s="35"/>
      <c r="G38" s="35">
        <f t="shared" si="0"/>
        <v>0</v>
      </c>
    </row>
    <row r="39" spans="1:7" ht="12.75">
      <c r="A39" s="204" t="s">
        <v>288</v>
      </c>
      <c r="B39" s="120">
        <v>4.9</v>
      </c>
      <c r="C39" s="205"/>
      <c r="D39" s="35">
        <f>IF('C1'!D40=0,0,'C1'!D40)*E95</f>
        <v>0</v>
      </c>
      <c r="E39" s="35">
        <f t="shared" si="3"/>
        <v>0</v>
      </c>
      <c r="F39" s="35"/>
      <c r="G39" s="35">
        <f t="shared" si="0"/>
        <v>0</v>
      </c>
    </row>
    <row r="40" spans="1:7" ht="12.75">
      <c r="A40" s="204" t="s">
        <v>20</v>
      </c>
      <c r="B40" s="120">
        <v>2.1</v>
      </c>
      <c r="C40" s="205"/>
      <c r="D40" s="35">
        <f>IF('C1'!D41=0,0,'C1'!D41)*E95</f>
        <v>0</v>
      </c>
      <c r="E40" s="35">
        <f t="shared" si="3"/>
        <v>0</v>
      </c>
      <c r="F40" s="35"/>
      <c r="G40" s="35">
        <f t="shared" si="0"/>
        <v>0</v>
      </c>
    </row>
    <row r="41" spans="1:7" ht="12.75">
      <c r="A41" s="204" t="s">
        <v>14</v>
      </c>
      <c r="B41" s="120">
        <v>1.37</v>
      </c>
      <c r="C41" s="205"/>
      <c r="D41" s="35">
        <f>IF('C1'!D42=0,0,'C1'!D42)*E95</f>
        <v>0</v>
      </c>
      <c r="E41" s="35">
        <f t="shared" si="3"/>
        <v>0</v>
      </c>
      <c r="F41" s="35"/>
      <c r="G41" s="35">
        <f t="shared" si="0"/>
        <v>0</v>
      </c>
    </row>
    <row r="42" spans="1:7" ht="12.75">
      <c r="A42" s="204" t="s">
        <v>289</v>
      </c>
      <c r="B42" s="120"/>
      <c r="C42" s="205"/>
      <c r="D42" s="35">
        <f>D43+D44</f>
        <v>0</v>
      </c>
      <c r="E42" s="35">
        <f>E43+E44</f>
        <v>0</v>
      </c>
      <c r="F42" s="35">
        <f>F43+F44</f>
        <v>0</v>
      </c>
      <c r="G42" s="35">
        <f t="shared" si="0"/>
        <v>0</v>
      </c>
    </row>
    <row r="43" spans="1:7" ht="12.75">
      <c r="A43" s="189" t="s">
        <v>290</v>
      </c>
      <c r="B43" s="208">
        <v>0.57</v>
      </c>
      <c r="C43" s="209"/>
      <c r="D43" s="192">
        <f>IF('C1'!D44=0,0,'C1'!D44)*E95</f>
        <v>0</v>
      </c>
      <c r="E43" s="192">
        <f aca="true" t="shared" si="4" ref="E43:E51">B43*D43</f>
        <v>0</v>
      </c>
      <c r="F43" s="192"/>
      <c r="G43" s="192">
        <f t="shared" si="0"/>
        <v>0</v>
      </c>
    </row>
    <row r="44" spans="1:7" ht="12.75">
      <c r="A44" s="189" t="s">
        <v>291</v>
      </c>
      <c r="B44" s="209">
        <v>0.67</v>
      </c>
      <c r="C44" s="209"/>
      <c r="D44" s="192">
        <f>IF('C1'!D45=0,0,'C1'!D45)*E95</f>
        <v>0</v>
      </c>
      <c r="E44" s="192">
        <f t="shared" si="4"/>
        <v>0</v>
      </c>
      <c r="F44" s="192"/>
      <c r="G44" s="192">
        <f t="shared" si="0"/>
        <v>0</v>
      </c>
    </row>
    <row r="45" spans="1:7" ht="12.75">
      <c r="A45" s="204" t="s">
        <v>292</v>
      </c>
      <c r="B45" s="120">
        <v>1.43</v>
      </c>
      <c r="C45" s="205"/>
      <c r="D45" s="35">
        <f>IF('C1'!D46=0,0,'C1'!D46)*E95</f>
        <v>0</v>
      </c>
      <c r="E45" s="35">
        <f t="shared" si="4"/>
        <v>0</v>
      </c>
      <c r="F45" s="35"/>
      <c r="G45" s="35">
        <f t="shared" si="0"/>
        <v>0</v>
      </c>
    </row>
    <row r="46" spans="1:7" ht="12.75">
      <c r="A46" s="204" t="s">
        <v>247</v>
      </c>
      <c r="B46" s="120">
        <v>1.54</v>
      </c>
      <c r="C46" s="205"/>
      <c r="D46" s="35">
        <f>IF('C1'!D47=0,0,'C1'!D47)*E95</f>
        <v>0</v>
      </c>
      <c r="E46" s="35">
        <f t="shared" si="4"/>
        <v>0</v>
      </c>
      <c r="F46" s="35"/>
      <c r="G46" s="35">
        <f t="shared" si="0"/>
        <v>0</v>
      </c>
    </row>
    <row r="47" spans="1:7" ht="12.75">
      <c r="A47" s="204" t="s">
        <v>248</v>
      </c>
      <c r="B47" s="120">
        <v>1.36</v>
      </c>
      <c r="C47" s="205"/>
      <c r="D47" s="35">
        <f>IF('C1'!D48=0,0,'C1'!D48)*E95</f>
        <v>0</v>
      </c>
      <c r="E47" s="35">
        <f t="shared" si="4"/>
        <v>0</v>
      </c>
      <c r="F47" s="35"/>
      <c r="G47" s="35">
        <f t="shared" si="0"/>
        <v>0</v>
      </c>
    </row>
    <row r="48" spans="1:7" ht="12.75">
      <c r="A48" s="204" t="s">
        <v>249</v>
      </c>
      <c r="B48" s="120">
        <v>1.05</v>
      </c>
      <c r="C48" s="205"/>
      <c r="D48" s="35">
        <f>IF('C1'!D49=0,0,'C1'!D49)*E95</f>
        <v>0</v>
      </c>
      <c r="E48" s="35">
        <f t="shared" si="4"/>
        <v>0</v>
      </c>
      <c r="F48" s="35"/>
      <c r="G48" s="35">
        <f t="shared" si="0"/>
        <v>0</v>
      </c>
    </row>
    <row r="49" spans="1:7" ht="12.75">
      <c r="A49" s="204" t="s">
        <v>138</v>
      </c>
      <c r="B49" s="120">
        <v>4.15</v>
      </c>
      <c r="C49" s="205"/>
      <c r="D49" s="35">
        <f>IF('C1'!D50=0,0,'C1'!D50)*E95</f>
        <v>0</v>
      </c>
      <c r="E49" s="35">
        <f t="shared" si="4"/>
        <v>0</v>
      </c>
      <c r="F49" s="35"/>
      <c r="G49" s="35">
        <f t="shared" si="0"/>
        <v>0</v>
      </c>
    </row>
    <row r="50" spans="1:7" ht="12.75">
      <c r="A50" s="204" t="s">
        <v>23</v>
      </c>
      <c r="B50" s="120">
        <v>1.17</v>
      </c>
      <c r="C50" s="205"/>
      <c r="D50" s="35">
        <f>IF('C1'!D51=0,0,'C1'!D51)*E95</f>
        <v>0</v>
      </c>
      <c r="E50" s="35">
        <f t="shared" si="4"/>
        <v>0</v>
      </c>
      <c r="F50" s="35"/>
      <c r="G50" s="35">
        <f t="shared" si="0"/>
        <v>0</v>
      </c>
    </row>
    <row r="51" spans="1:7" ht="12.75">
      <c r="A51" s="204" t="s">
        <v>293</v>
      </c>
      <c r="B51" s="120">
        <v>4.52</v>
      </c>
      <c r="C51" s="205"/>
      <c r="D51" s="35">
        <f>IF('C1'!D52=0,0,'C1'!D52)*E95</f>
        <v>0</v>
      </c>
      <c r="E51" s="35">
        <f t="shared" si="4"/>
        <v>0</v>
      </c>
      <c r="F51" s="35"/>
      <c r="G51" s="35">
        <f t="shared" si="0"/>
        <v>0</v>
      </c>
    </row>
    <row r="52" spans="1:7" ht="12.75">
      <c r="A52" s="204" t="s">
        <v>3</v>
      </c>
      <c r="B52" s="210"/>
      <c r="C52" s="210"/>
      <c r="D52" s="35">
        <f>D53+D54+D55</f>
        <v>0</v>
      </c>
      <c r="E52" s="35">
        <f>E53+E54+E55</f>
        <v>0</v>
      </c>
      <c r="F52" s="35">
        <f>F53+F54+F55</f>
        <v>0</v>
      </c>
      <c r="G52" s="35">
        <f t="shared" si="0"/>
        <v>0</v>
      </c>
    </row>
    <row r="53" spans="1:7" ht="13.5" customHeight="1">
      <c r="A53" s="8" t="s">
        <v>253</v>
      </c>
      <c r="B53" s="209">
        <v>1.34</v>
      </c>
      <c r="C53" s="209"/>
      <c r="D53" s="192">
        <f>IF('C1'!D54=0,0,'C1'!D54)*E95</f>
        <v>0</v>
      </c>
      <c r="E53" s="192">
        <f>B53*D53</f>
        <v>0</v>
      </c>
      <c r="F53" s="192"/>
      <c r="G53" s="192">
        <f t="shared" si="0"/>
        <v>0</v>
      </c>
    </row>
    <row r="54" spans="1:7" ht="12.75">
      <c r="A54" s="189" t="s">
        <v>156</v>
      </c>
      <c r="B54" s="209">
        <v>2.14</v>
      </c>
      <c r="C54" s="209"/>
      <c r="D54" s="192">
        <f>IF('C1'!D55=0,0,'C1'!D55)*E95</f>
        <v>0</v>
      </c>
      <c r="E54" s="192">
        <f>B54*D54</f>
        <v>0</v>
      </c>
      <c r="F54" s="192"/>
      <c r="G54" s="192">
        <f t="shared" si="0"/>
        <v>0</v>
      </c>
    </row>
    <row r="55" spans="1:7" ht="12.75">
      <c r="A55" s="8" t="s">
        <v>28</v>
      </c>
      <c r="B55" s="209"/>
      <c r="C55" s="209">
        <f>C62+C63+C64</f>
        <v>0</v>
      </c>
      <c r="D55" s="191">
        <f>D62+D63+D64</f>
        <v>0</v>
      </c>
      <c r="E55" s="191">
        <f>E62+E63+E64</f>
        <v>0</v>
      </c>
      <c r="F55" s="191">
        <f>F62+F63+F64</f>
        <v>0</v>
      </c>
      <c r="G55" s="192">
        <f t="shared" si="0"/>
        <v>0</v>
      </c>
    </row>
    <row r="56" spans="1:7" ht="14.25">
      <c r="A56" s="5" t="s">
        <v>31</v>
      </c>
      <c r="B56" s="211"/>
      <c r="C56" s="211">
        <f>C9+C10+C11+C12+C13+C14+C15+C16+C17+C18+C20+C21+C22+C23+C24+C25+C26+C27+C28+C29+C30+C31+C32+C33+C34+C36+C37+C38+C39+C40+C41+C43+C44+C45+C46+C47+C48+C49+C50+C51+C53+C54+C55</f>
        <v>0</v>
      </c>
      <c r="D56" s="212">
        <f>D9+D10+D11+D12+D13+D14+D15+D16+D17+D18+D20+D21+D22+D23+D24+D25+D26+D27+D28+D29+D30+D31+D32+D33+D34+D36+D37+D38+D39+D40+D41+D43+D44+D45+D46+D47+D48+D49+D50+D51+D53+D54+D55</f>
        <v>0</v>
      </c>
      <c r="E56" s="212">
        <f>E9+E10+E11+E12+E13+E14+E15+E16+E17+E18+E20+E21+E22+E23+E24+E25+E26+E27+E28+E29+E30+E31+E32+E33+E34+E36+E37+E38+E39+E40+E41+E43+E44+E45+E46+E47+E48+E49+E50+E51+E53+E54+E55</f>
        <v>0</v>
      </c>
      <c r="F56" s="212">
        <f>F9+F10+F11+F12+F13+F14+F15+F16+F17+F18+F20+F21+F22+F23+F24+F25+F26+F27+F28+F29+F30+F31+F32+F33+F34+F36+F37+F38+F39+F40+F41+F43+F44+F45+F46+F47+F48+F49+F50+F51+F53+F54+F55</f>
        <v>0</v>
      </c>
      <c r="G56" s="212">
        <f>G9+G10+G11+G12+G13+G14+G15+G16+G17+G18+G20+G21+G22+G23+G24+G25+G26+G27+G28+G29+G30+G31+G32+G33+G34+G36+G37+G38+G39+G40+G41+G43+G44+G45+G46+G47+G48+G49+G50+G51+G53+G54+G55</f>
        <v>0</v>
      </c>
    </row>
    <row r="57" spans="1:7" ht="28.5">
      <c r="A57" s="33" t="s">
        <v>111</v>
      </c>
      <c r="B57" s="211"/>
      <c r="C57" s="211">
        <v>1.18</v>
      </c>
      <c r="D57" s="212"/>
      <c r="E57" s="212"/>
      <c r="F57" s="212">
        <f>G56*C57</f>
        <v>0</v>
      </c>
      <c r="G57" s="212">
        <f>D57+E57+F57</f>
        <v>0</v>
      </c>
    </row>
    <row r="58" spans="1:7" ht="14.25">
      <c r="A58" s="33" t="s">
        <v>112</v>
      </c>
      <c r="B58" s="211">
        <v>0.23</v>
      </c>
      <c r="C58" s="211"/>
      <c r="D58" s="212"/>
      <c r="E58" s="212">
        <f>G56*B58</f>
        <v>0</v>
      </c>
      <c r="F58" s="212"/>
      <c r="G58" s="212">
        <f>D58+E58+F58</f>
        <v>0</v>
      </c>
    </row>
    <row r="59" spans="1:7" ht="14.25">
      <c r="A59" s="33" t="s">
        <v>35</v>
      </c>
      <c r="B59" s="211"/>
      <c r="C59" s="211"/>
      <c r="D59" s="212">
        <f>D56+D57+D58</f>
        <v>0</v>
      </c>
      <c r="E59" s="212">
        <f>E56+E57+E58</f>
        <v>0</v>
      </c>
      <c r="F59" s="212">
        <f>F56+F57+F58</f>
        <v>0</v>
      </c>
      <c r="G59" s="212">
        <f>G56+G57+G58</f>
        <v>0</v>
      </c>
    </row>
    <row r="60" spans="1:7" ht="9" customHeight="1">
      <c r="A60" s="45"/>
      <c r="B60" s="213"/>
      <c r="C60" s="213"/>
      <c r="D60" s="214"/>
      <c r="E60" s="214"/>
      <c r="F60" s="214"/>
      <c r="G60" s="214"/>
    </row>
    <row r="61" spans="1:7" ht="14.25">
      <c r="A61" s="40" t="s">
        <v>254</v>
      </c>
      <c r="B61" s="213"/>
      <c r="C61" s="213"/>
      <c r="D61" s="214"/>
      <c r="E61" s="214"/>
      <c r="F61" s="214"/>
      <c r="G61" s="214"/>
    </row>
    <row r="62" spans="1:7" ht="12.75">
      <c r="A62" s="200" t="s">
        <v>255</v>
      </c>
      <c r="B62" s="205">
        <v>1.15</v>
      </c>
      <c r="C62" s="205"/>
      <c r="D62" s="35">
        <f>IF('C1'!D60=0,0,'C1'!D60)*E95</f>
        <v>0</v>
      </c>
      <c r="E62" s="35">
        <f>B62*D62</f>
        <v>0</v>
      </c>
      <c r="F62" s="35"/>
      <c r="G62" s="35">
        <f>F62+E62+D62</f>
        <v>0</v>
      </c>
    </row>
    <row r="63" spans="1:7" ht="12.75">
      <c r="A63" s="200" t="s">
        <v>146</v>
      </c>
      <c r="B63" s="205">
        <v>1.15</v>
      </c>
      <c r="C63" s="205"/>
      <c r="D63" s="35">
        <f>IF('C1'!D61=0,0,'C1'!D61)*E96</f>
        <v>0</v>
      </c>
      <c r="E63" s="35">
        <f>B63*D63</f>
        <v>0</v>
      </c>
      <c r="F63" s="35"/>
      <c r="G63" s="35">
        <f>F63+E63+D63</f>
        <v>0</v>
      </c>
    </row>
    <row r="64" spans="1:7" ht="12.75">
      <c r="A64" s="125"/>
      <c r="B64" s="205">
        <v>1.15</v>
      </c>
      <c r="C64" s="205"/>
      <c r="D64" s="35">
        <f>IF('C1'!D62=0,0,'C1'!D62)*E97</f>
        <v>0</v>
      </c>
      <c r="E64" s="35">
        <f>B64*D64</f>
        <v>0</v>
      </c>
      <c r="F64" s="35"/>
      <c r="G64" s="35">
        <f>F64+E64+D64</f>
        <v>0</v>
      </c>
    </row>
    <row r="65" spans="1:7" ht="14.25">
      <c r="A65" s="45"/>
      <c r="B65" s="213"/>
      <c r="C65" s="213"/>
      <c r="D65" s="214"/>
      <c r="E65" s="214"/>
      <c r="F65" s="214"/>
      <c r="G65" s="214"/>
    </row>
    <row r="66" spans="1:7" ht="26.25">
      <c r="A66" s="102" t="s">
        <v>114</v>
      </c>
      <c r="B66" s="215">
        <f aca="true" t="shared" si="5" ref="B66:G66">B68+B69+B70+B71+B72+B73+B74+B75+B76+B77+B78</f>
        <v>0</v>
      </c>
      <c r="C66" s="215">
        <f t="shared" si="5"/>
        <v>0</v>
      </c>
      <c r="D66" s="215">
        <f t="shared" si="5"/>
        <v>0</v>
      </c>
      <c r="E66" s="215">
        <f t="shared" si="5"/>
        <v>0</v>
      </c>
      <c r="F66" s="216">
        <f t="shared" si="5"/>
        <v>0</v>
      </c>
      <c r="G66" s="215">
        <f t="shared" si="5"/>
        <v>0</v>
      </c>
    </row>
    <row r="67" spans="1:7" ht="12.75">
      <c r="A67" s="4" t="s">
        <v>27</v>
      </c>
      <c r="B67" s="210"/>
      <c r="C67" s="210"/>
      <c r="D67" s="3"/>
      <c r="E67" s="3"/>
      <c r="F67" s="217"/>
      <c r="G67" s="35">
        <f aca="true" t="shared" si="6" ref="G67:G78">D67+E67+F67</f>
        <v>0</v>
      </c>
    </row>
    <row r="68" spans="1:7" ht="12.75">
      <c r="A68" s="2" t="s">
        <v>41</v>
      </c>
      <c r="B68" s="210"/>
      <c r="C68" s="210"/>
      <c r="D68" s="3"/>
      <c r="E68" s="3"/>
      <c r="F68" s="217"/>
      <c r="G68" s="35">
        <f t="shared" si="6"/>
        <v>0</v>
      </c>
    </row>
    <row r="69" spans="1:7" ht="12.75">
      <c r="A69" s="2" t="s">
        <v>42</v>
      </c>
      <c r="B69" s="210"/>
      <c r="C69" s="210"/>
      <c r="D69" s="3"/>
      <c r="E69" s="3"/>
      <c r="F69" s="217"/>
      <c r="G69" s="35">
        <f t="shared" si="6"/>
        <v>0</v>
      </c>
    </row>
    <row r="70" spans="1:7" ht="12.75">
      <c r="A70" s="11" t="s">
        <v>43</v>
      </c>
      <c r="B70" s="210"/>
      <c r="C70" s="210"/>
      <c r="D70" s="3"/>
      <c r="E70" s="3"/>
      <c r="F70" s="217"/>
      <c r="G70" s="35">
        <f t="shared" si="6"/>
        <v>0</v>
      </c>
    </row>
    <row r="71" spans="1:7" ht="12.75">
      <c r="A71" s="11" t="s">
        <v>44</v>
      </c>
      <c r="B71" s="210"/>
      <c r="C71" s="210"/>
      <c r="D71" s="3"/>
      <c r="E71" s="3"/>
      <c r="F71" s="217"/>
      <c r="G71" s="35">
        <f t="shared" si="6"/>
        <v>0</v>
      </c>
    </row>
    <row r="72" spans="1:7" ht="25.5">
      <c r="A72" s="11" t="s">
        <v>45</v>
      </c>
      <c r="B72" s="210"/>
      <c r="C72" s="210"/>
      <c r="D72" s="3"/>
      <c r="E72" s="3"/>
      <c r="F72" s="217"/>
      <c r="G72" s="35">
        <f t="shared" si="6"/>
        <v>0</v>
      </c>
    </row>
    <row r="73" spans="1:7" ht="12.75">
      <c r="A73" s="11" t="s">
        <v>46</v>
      </c>
      <c r="B73" s="210"/>
      <c r="C73" s="210"/>
      <c r="D73" s="3"/>
      <c r="E73" s="3"/>
      <c r="F73" s="217"/>
      <c r="G73" s="35">
        <f t="shared" si="6"/>
        <v>0</v>
      </c>
    </row>
    <row r="74" spans="1:7" ht="12.75">
      <c r="A74" s="11" t="s">
        <v>47</v>
      </c>
      <c r="B74" s="210"/>
      <c r="C74" s="210"/>
      <c r="D74" s="3"/>
      <c r="E74" s="3"/>
      <c r="F74" s="217"/>
      <c r="G74" s="35">
        <f t="shared" si="6"/>
        <v>0</v>
      </c>
    </row>
    <row r="75" spans="1:7" ht="12.75">
      <c r="A75" s="11" t="s">
        <v>48</v>
      </c>
      <c r="B75" s="210"/>
      <c r="C75" s="210"/>
      <c r="D75" s="3"/>
      <c r="E75" s="3"/>
      <c r="F75" s="217"/>
      <c r="G75" s="35">
        <f t="shared" si="6"/>
        <v>0</v>
      </c>
    </row>
    <row r="76" spans="1:7" ht="12.75">
      <c r="A76" s="11" t="s">
        <v>49</v>
      </c>
      <c r="B76" s="210"/>
      <c r="C76" s="210"/>
      <c r="D76" s="3"/>
      <c r="E76" s="3"/>
      <c r="F76" s="217"/>
      <c r="G76" s="35">
        <f t="shared" si="6"/>
        <v>0</v>
      </c>
    </row>
    <row r="77" spans="1:7" ht="12.75">
      <c r="A77" s="11" t="s">
        <v>50</v>
      </c>
      <c r="B77" s="210"/>
      <c r="C77" s="210"/>
      <c r="D77" s="3"/>
      <c r="E77" s="3"/>
      <c r="F77" s="217"/>
      <c r="G77" s="35">
        <f t="shared" si="6"/>
        <v>0</v>
      </c>
    </row>
    <row r="78" spans="1:7" ht="12.75">
      <c r="A78" s="38" t="s">
        <v>28</v>
      </c>
      <c r="B78" s="210"/>
      <c r="C78" s="210"/>
      <c r="D78" s="3"/>
      <c r="E78" s="3"/>
      <c r="F78" s="217"/>
      <c r="G78" s="35">
        <f t="shared" si="6"/>
        <v>0</v>
      </c>
    </row>
    <row r="79" spans="1:7" ht="12.75">
      <c r="A79" s="334">
        <f>D79+E79+F79</f>
        <v>0</v>
      </c>
      <c r="B79" s="334"/>
      <c r="C79" s="334"/>
      <c r="D79" s="334"/>
      <c r="E79" s="334"/>
      <c r="F79" s="334"/>
      <c r="G79" s="335"/>
    </row>
    <row r="80" spans="1:7" ht="26.25">
      <c r="A80" s="102" t="s">
        <v>115</v>
      </c>
      <c r="B80" s="215">
        <f aca="true" t="shared" si="7" ref="B80:G80">B82+B83</f>
        <v>0</v>
      </c>
      <c r="C80" s="215">
        <f t="shared" si="7"/>
        <v>0</v>
      </c>
      <c r="D80" s="215">
        <f t="shared" si="7"/>
        <v>0</v>
      </c>
      <c r="E80" s="216">
        <f t="shared" si="7"/>
        <v>0</v>
      </c>
      <c r="F80" s="215">
        <f t="shared" si="7"/>
        <v>0</v>
      </c>
      <c r="G80" s="215">
        <f t="shared" si="7"/>
        <v>0</v>
      </c>
    </row>
    <row r="81" spans="1:7" ht="12.75">
      <c r="A81" s="4" t="s">
        <v>27</v>
      </c>
      <c r="B81" s="210"/>
      <c r="C81" s="210"/>
      <c r="D81" s="3"/>
      <c r="E81" s="217"/>
      <c r="F81" s="3"/>
      <c r="G81" s="35">
        <f>D81+E81+F81</f>
        <v>0</v>
      </c>
    </row>
    <row r="82" spans="1:7" ht="12.75">
      <c r="A82" s="3" t="s">
        <v>51</v>
      </c>
      <c r="B82" s="210"/>
      <c r="C82" s="210"/>
      <c r="D82" s="3"/>
      <c r="E82" s="217"/>
      <c r="F82" s="3"/>
      <c r="G82" s="35">
        <f>D82+E82+F82</f>
        <v>0</v>
      </c>
    </row>
    <row r="83" spans="1:7" ht="12.75">
      <c r="A83" s="3" t="s">
        <v>29</v>
      </c>
      <c r="B83" s="210"/>
      <c r="C83" s="210"/>
      <c r="D83" s="3"/>
      <c r="E83" s="217"/>
      <c r="F83" s="3"/>
      <c r="G83" s="35">
        <f>D83+E83+F83</f>
        <v>0</v>
      </c>
    </row>
    <row r="85" spans="1:5" ht="12.75">
      <c r="A85" s="327" t="s">
        <v>294</v>
      </c>
      <c r="B85" s="327"/>
      <c r="C85" s="327"/>
      <c r="D85" s="327"/>
      <c r="E85" s="327"/>
    </row>
    <row r="86" spans="1:5" ht="25.5">
      <c r="A86" s="321" t="s">
        <v>82</v>
      </c>
      <c r="B86" s="321"/>
      <c r="C86" s="321"/>
      <c r="D86" s="67" t="s">
        <v>83</v>
      </c>
      <c r="E86" s="67" t="s">
        <v>84</v>
      </c>
    </row>
    <row r="87" spans="1:5" ht="15.75" customHeight="1">
      <c r="A87" s="325" t="s">
        <v>85</v>
      </c>
      <c r="B87" s="325"/>
      <c r="C87" s="325"/>
      <c r="D87" s="325"/>
      <c r="E87" s="325"/>
    </row>
    <row r="88" spans="1:5" ht="27.75" customHeight="1">
      <c r="A88" s="321" t="s">
        <v>86</v>
      </c>
      <c r="B88" s="321"/>
      <c r="C88" s="321"/>
      <c r="D88" s="100">
        <f>1/0.95</f>
        <v>1.0526315789473684</v>
      </c>
      <c r="E88" s="101">
        <f>1/1</f>
        <v>1</v>
      </c>
    </row>
    <row r="89" spans="1:5" ht="24" customHeight="1">
      <c r="A89" s="321" t="s">
        <v>87</v>
      </c>
      <c r="B89" s="321"/>
      <c r="C89" s="321"/>
      <c r="D89" s="100">
        <f>1/0.97</f>
        <v>1.0309278350515465</v>
      </c>
      <c r="E89" s="101">
        <v>1</v>
      </c>
    </row>
    <row r="90" spans="1:5" ht="16.5" customHeight="1">
      <c r="A90" s="325" t="s">
        <v>295</v>
      </c>
      <c r="B90" s="325"/>
      <c r="C90" s="325"/>
      <c r="D90" s="325"/>
      <c r="E90" s="325"/>
    </row>
    <row r="91" spans="1:5" ht="12.75">
      <c r="A91" s="326" t="s">
        <v>296</v>
      </c>
      <c r="B91" s="326"/>
      <c r="C91" s="326"/>
      <c r="D91" s="205">
        <v>1</v>
      </c>
      <c r="E91" s="205">
        <v>1</v>
      </c>
    </row>
    <row r="92" spans="1:5" ht="12.75">
      <c r="A92" s="326" t="s">
        <v>297</v>
      </c>
      <c r="B92" s="326"/>
      <c r="C92" s="326"/>
      <c r="D92" s="205">
        <v>0.94</v>
      </c>
      <c r="E92" s="205">
        <v>1</v>
      </c>
    </row>
    <row r="93" spans="1:5" ht="12.75">
      <c r="A93" s="326" t="s">
        <v>298</v>
      </c>
      <c r="B93" s="326"/>
      <c r="C93" s="326"/>
      <c r="D93" s="205">
        <v>0.9</v>
      </c>
      <c r="E93" s="205">
        <v>1</v>
      </c>
    </row>
    <row r="94" spans="1:5" ht="12.75">
      <c r="A94" s="326" t="s">
        <v>299</v>
      </c>
      <c r="B94" s="326"/>
      <c r="C94" s="326"/>
      <c r="D94" s="205">
        <v>0.84</v>
      </c>
      <c r="E94" s="205">
        <v>1</v>
      </c>
    </row>
    <row r="95" spans="1:6" ht="12.75">
      <c r="A95" s="324" t="s">
        <v>109</v>
      </c>
      <c r="B95" s="324"/>
      <c r="C95" s="324"/>
      <c r="D95" s="104">
        <f>D88*D89*D91*D92*D93*D94</f>
        <v>0.7711774281063484</v>
      </c>
      <c r="E95" s="104">
        <f>E88*E89*E91*E92*E93*E94</f>
        <v>1</v>
      </c>
      <c r="F95" s="219"/>
    </row>
    <row r="97" ht="12.75"/>
    <row r="98" ht="12.75"/>
    <row r="99" ht="12.75"/>
    <row r="100" ht="12.75"/>
    <row r="101" ht="12.75"/>
    <row r="104" ht="12.75"/>
    <row r="105" ht="12.75"/>
  </sheetData>
  <sheetProtection/>
  <mergeCells count="16">
    <mergeCell ref="A86:C86"/>
    <mergeCell ref="A88:C88"/>
    <mergeCell ref="A85:E85"/>
    <mergeCell ref="A4:G4"/>
    <mergeCell ref="D5:G5"/>
    <mergeCell ref="B5:C5"/>
    <mergeCell ref="A79:G79"/>
    <mergeCell ref="A5:A6"/>
    <mergeCell ref="A95:C95"/>
    <mergeCell ref="A87:E87"/>
    <mergeCell ref="A90:E90"/>
    <mergeCell ref="A89:C89"/>
    <mergeCell ref="A91:C91"/>
    <mergeCell ref="A92:C92"/>
    <mergeCell ref="A93:C93"/>
    <mergeCell ref="A94:C94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showZeros="0" workbookViewId="0" topLeftCell="A1">
      <pane xSplit="1" ySplit="6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5" sqref="B75"/>
    </sheetView>
  </sheetViews>
  <sheetFormatPr defaultColWidth="9.00390625" defaultRowHeight="12.75"/>
  <cols>
    <col min="1" max="1" width="38.125" style="25" customWidth="1"/>
    <col min="2" max="2" width="25.875" style="25" customWidth="1"/>
    <col min="3" max="3" width="16.00390625" style="25" customWidth="1"/>
    <col min="4" max="4" width="13.375" style="25" customWidth="1"/>
    <col min="5" max="5" width="13.75390625" style="82" customWidth="1"/>
    <col min="6" max="6" width="8.875" style="82" customWidth="1"/>
    <col min="7" max="16384" width="9.125" style="18" customWidth="1"/>
  </cols>
  <sheetData>
    <row r="1" spans="5:6" ht="12.75" customHeight="1">
      <c r="E1" s="309" t="s">
        <v>329</v>
      </c>
      <c r="F1" s="309"/>
    </row>
    <row r="2" spans="1:6" ht="14.25">
      <c r="A2" s="43" t="s">
        <v>63</v>
      </c>
      <c r="B2" s="57"/>
      <c r="C2" s="28"/>
      <c r="D2" s="85"/>
      <c r="E2" s="86"/>
      <c r="F2" s="86"/>
    </row>
    <row r="3" ht="14.25">
      <c r="G3" s="254" t="s">
        <v>349</v>
      </c>
    </row>
    <row r="4" spans="1:7" ht="13.5" customHeight="1">
      <c r="A4" s="312" t="s">
        <v>300</v>
      </c>
      <c r="B4" s="312"/>
      <c r="C4" s="312"/>
      <c r="D4" s="312"/>
      <c r="E4" s="312"/>
      <c r="F4" s="312"/>
      <c r="G4" s="256" t="s">
        <v>348</v>
      </c>
    </row>
    <row r="5" spans="1:6" ht="30.75" customHeight="1">
      <c r="A5" s="290" t="s">
        <v>118</v>
      </c>
      <c r="B5" s="296" t="s">
        <v>106</v>
      </c>
      <c r="C5" s="310" t="s">
        <v>301</v>
      </c>
      <c r="D5" s="311" t="s">
        <v>79</v>
      </c>
      <c r="E5" s="311"/>
      <c r="F5" s="311"/>
    </row>
    <row r="6" spans="1:6" ht="51" customHeight="1">
      <c r="A6" s="291"/>
      <c r="B6" s="297"/>
      <c r="C6" s="310"/>
      <c r="D6" s="122" t="s">
        <v>151</v>
      </c>
      <c r="E6" s="122" t="s">
        <v>152</v>
      </c>
      <c r="F6" s="19" t="s">
        <v>80</v>
      </c>
    </row>
    <row r="7" spans="1:6" ht="14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6" ht="12.75">
      <c r="A8" s="2" t="s">
        <v>4</v>
      </c>
      <c r="B8" s="3"/>
      <c r="C8" s="4">
        <f>C9+C10</f>
        <v>0</v>
      </c>
      <c r="D8" s="35">
        <f>D9+D10</f>
        <v>0</v>
      </c>
      <c r="E8" s="35">
        <f>E9+E10</f>
        <v>0</v>
      </c>
      <c r="F8" s="35">
        <f>F9+F10</f>
        <v>0</v>
      </c>
    </row>
    <row r="9" spans="1:6" ht="12.75">
      <c r="A9" s="8" t="s">
        <v>1</v>
      </c>
      <c r="B9" s="3">
        <v>0.16</v>
      </c>
      <c r="C9" s="220"/>
      <c r="D9" s="191">
        <f>IF(C9=0,0,IF(C9&lt;15,1,IF(C9&gt;=15,(C9/15*2))))*F59</f>
        <v>0</v>
      </c>
      <c r="E9" s="221">
        <f aca="true" t="shared" si="0" ref="E9:E46">B9*D9</f>
        <v>0</v>
      </c>
      <c r="F9" s="221">
        <f>D9+E9</f>
        <v>0</v>
      </c>
    </row>
    <row r="10" spans="1:6" ht="12.75">
      <c r="A10" s="8" t="s">
        <v>2</v>
      </c>
      <c r="B10" s="3">
        <v>0.16</v>
      </c>
      <c r="C10" s="220"/>
      <c r="D10" s="191">
        <f>IF(C10=0,0,IF(C10&lt;15,1,IF(C10&gt;=15,(C10/15*2))))*F$59</f>
        <v>0</v>
      </c>
      <c r="E10" s="221">
        <f t="shared" si="0"/>
        <v>0</v>
      </c>
      <c r="F10" s="221">
        <f>D10+E10</f>
        <v>0</v>
      </c>
    </row>
    <row r="11" spans="1:6" ht="12.75">
      <c r="A11" s="2" t="s">
        <v>10</v>
      </c>
      <c r="B11" s="4">
        <v>0.42</v>
      </c>
      <c r="C11" s="59"/>
      <c r="D11" s="191">
        <f>IF(C11=0,0,IF(C11&lt;15,1,IF(C11&gt;=15,(C11/15*2))))*F$59</f>
        <v>0</v>
      </c>
      <c r="E11" s="35">
        <f t="shared" si="0"/>
        <v>0</v>
      </c>
      <c r="F11" s="221">
        <f>D11+E11</f>
        <v>0</v>
      </c>
    </row>
    <row r="12" spans="1:6" ht="12.75">
      <c r="A12" s="2" t="s">
        <v>11</v>
      </c>
      <c r="B12" s="4"/>
      <c r="C12" s="127">
        <f>C13+C14+C15+C16+C17</f>
        <v>0</v>
      </c>
      <c r="D12" s="35">
        <f>D13+D14+D15+D16+D17</f>
        <v>0</v>
      </c>
      <c r="E12" s="35">
        <f t="shared" si="0"/>
        <v>0</v>
      </c>
      <c r="F12" s="35">
        <f>F13+F14+F15+F16+F17</f>
        <v>0</v>
      </c>
    </row>
    <row r="13" spans="1:6" ht="12.75">
      <c r="A13" s="8" t="s">
        <v>117</v>
      </c>
      <c r="B13" s="222">
        <v>0.32</v>
      </c>
      <c r="C13" s="220"/>
      <c r="D13" s="191">
        <f aca="true" t="shared" si="1" ref="D13:D21">IF(C13=0,0,IF(C13&lt;15,1,IF(C13&gt;=15,(C13/15*2))))*F$59</f>
        <v>0</v>
      </c>
      <c r="E13" s="221">
        <f t="shared" si="0"/>
        <v>0</v>
      </c>
      <c r="F13" s="221">
        <f aca="true" t="shared" si="2" ref="F13:F21">D13+E13</f>
        <v>0</v>
      </c>
    </row>
    <row r="14" spans="1:6" ht="12.75">
      <c r="A14" s="8" t="s">
        <v>119</v>
      </c>
      <c r="B14" s="222">
        <v>0.16</v>
      </c>
      <c r="C14" s="220"/>
      <c r="D14" s="191">
        <f t="shared" si="1"/>
        <v>0</v>
      </c>
      <c r="E14" s="221">
        <f t="shared" si="0"/>
        <v>0</v>
      </c>
      <c r="F14" s="221">
        <f t="shared" si="2"/>
        <v>0</v>
      </c>
    </row>
    <row r="15" spans="1:6" ht="12.75">
      <c r="A15" s="8" t="s">
        <v>120</v>
      </c>
      <c r="B15" s="222">
        <v>0.16</v>
      </c>
      <c r="C15" s="220"/>
      <c r="D15" s="191">
        <f t="shared" si="1"/>
        <v>0</v>
      </c>
      <c r="E15" s="221">
        <f t="shared" si="0"/>
        <v>0</v>
      </c>
      <c r="F15" s="221">
        <f t="shared" si="2"/>
        <v>0</v>
      </c>
    </row>
    <row r="16" spans="1:6" ht="12.75">
      <c r="A16" s="8" t="s">
        <v>121</v>
      </c>
      <c r="B16" s="222">
        <v>0.16</v>
      </c>
      <c r="C16" s="220"/>
      <c r="D16" s="191">
        <f t="shared" si="1"/>
        <v>0</v>
      </c>
      <c r="E16" s="221">
        <f t="shared" si="0"/>
        <v>0</v>
      </c>
      <c r="F16" s="221">
        <f t="shared" si="2"/>
        <v>0</v>
      </c>
    </row>
    <row r="17" spans="1:6" ht="12.75">
      <c r="A17" s="8" t="s">
        <v>122</v>
      </c>
      <c r="B17" s="222">
        <v>0.16</v>
      </c>
      <c r="C17" s="220"/>
      <c r="D17" s="191">
        <f t="shared" si="1"/>
        <v>0</v>
      </c>
      <c r="E17" s="221">
        <f t="shared" si="0"/>
        <v>0</v>
      </c>
      <c r="F17" s="221">
        <f t="shared" si="2"/>
        <v>0</v>
      </c>
    </row>
    <row r="18" spans="1:6" ht="12.75">
      <c r="A18" s="2" t="s">
        <v>12</v>
      </c>
      <c r="B18" s="4">
        <v>0.16</v>
      </c>
      <c r="C18" s="223"/>
      <c r="D18" s="35">
        <f t="shared" si="1"/>
        <v>0</v>
      </c>
      <c r="E18" s="35">
        <f t="shared" si="0"/>
        <v>0</v>
      </c>
      <c r="F18" s="35">
        <f t="shared" si="2"/>
        <v>0</v>
      </c>
    </row>
    <row r="19" spans="1:6" ht="12.75">
      <c r="A19" s="2" t="s">
        <v>13</v>
      </c>
      <c r="B19" s="4">
        <v>0.16</v>
      </c>
      <c r="C19" s="220"/>
      <c r="D19" s="35">
        <f t="shared" si="1"/>
        <v>0</v>
      </c>
      <c r="E19" s="35">
        <f t="shared" si="0"/>
        <v>0</v>
      </c>
      <c r="F19" s="35">
        <f t="shared" si="2"/>
        <v>0</v>
      </c>
    </row>
    <row r="20" spans="1:6" ht="12.75">
      <c r="A20" s="2" t="s">
        <v>14</v>
      </c>
      <c r="B20" s="4">
        <v>0.16</v>
      </c>
      <c r="C20" s="59"/>
      <c r="D20" s="35">
        <f t="shared" si="1"/>
        <v>0</v>
      </c>
      <c r="E20" s="35">
        <f t="shared" si="0"/>
        <v>0</v>
      </c>
      <c r="F20" s="35">
        <f t="shared" si="2"/>
        <v>0</v>
      </c>
    </row>
    <row r="21" spans="1:6" ht="12.75">
      <c r="A21" s="2" t="s">
        <v>15</v>
      </c>
      <c r="B21" s="4">
        <v>0.46</v>
      </c>
      <c r="C21" s="59"/>
      <c r="D21" s="35">
        <f t="shared" si="1"/>
        <v>0</v>
      </c>
      <c r="E21" s="35">
        <f t="shared" si="0"/>
        <v>0</v>
      </c>
      <c r="F21" s="35">
        <f t="shared" si="2"/>
        <v>0</v>
      </c>
    </row>
    <row r="22" spans="1:6" ht="12.75">
      <c r="A22" s="2" t="s">
        <v>5</v>
      </c>
      <c r="B22" s="4"/>
      <c r="C22" s="127">
        <f>C23+C24+C25+C26+C27+C28+C29+C30</f>
        <v>0</v>
      </c>
      <c r="D22" s="35">
        <f>D23+D24+D25+D26+D27+D28+D29+D30</f>
        <v>0</v>
      </c>
      <c r="E22" s="35">
        <f t="shared" si="0"/>
        <v>0</v>
      </c>
      <c r="F22" s="35">
        <f>F23+F24+F25+F26+F27+F28+F29+F30</f>
        <v>0</v>
      </c>
    </row>
    <row r="23" spans="1:6" ht="12.75">
      <c r="A23" s="8" t="s">
        <v>143</v>
      </c>
      <c r="B23" s="222">
        <v>0.46</v>
      </c>
      <c r="C23" s="220"/>
      <c r="D23" s="191">
        <f aca="true" t="shared" si="3" ref="D23:D31">IF(C23=0,0,IF(C23&lt;15,1,IF(C23&gt;=15,(C23/15*2))))*F$59</f>
        <v>0</v>
      </c>
      <c r="E23" s="221">
        <f t="shared" si="0"/>
        <v>0</v>
      </c>
      <c r="F23" s="221">
        <f aca="true" t="shared" si="4" ref="F23:F31">D23+E23</f>
        <v>0</v>
      </c>
    </row>
    <row r="24" spans="1:6" ht="12.75">
      <c r="A24" s="17" t="s">
        <v>125</v>
      </c>
      <c r="B24" s="222">
        <v>0.32</v>
      </c>
      <c r="C24" s="220"/>
      <c r="D24" s="191">
        <f t="shared" si="3"/>
        <v>0</v>
      </c>
      <c r="E24" s="221">
        <f t="shared" si="0"/>
        <v>0</v>
      </c>
      <c r="F24" s="221">
        <f t="shared" si="4"/>
        <v>0</v>
      </c>
    </row>
    <row r="25" spans="1:6" ht="12.75">
      <c r="A25" s="8" t="s">
        <v>137</v>
      </c>
      <c r="B25" s="222">
        <v>0.46</v>
      </c>
      <c r="C25" s="220"/>
      <c r="D25" s="191">
        <f t="shared" si="3"/>
        <v>0</v>
      </c>
      <c r="E25" s="221">
        <f t="shared" si="0"/>
        <v>0</v>
      </c>
      <c r="F25" s="221">
        <f t="shared" si="4"/>
        <v>0</v>
      </c>
    </row>
    <row r="26" spans="1:6" ht="12.75">
      <c r="A26" s="8" t="s">
        <v>136</v>
      </c>
      <c r="B26" s="222">
        <v>0.46</v>
      </c>
      <c r="C26" s="220"/>
      <c r="D26" s="191">
        <f t="shared" si="3"/>
        <v>0</v>
      </c>
      <c r="E26" s="221">
        <f t="shared" si="0"/>
        <v>0</v>
      </c>
      <c r="F26" s="221">
        <f t="shared" si="4"/>
        <v>0</v>
      </c>
    </row>
    <row r="27" spans="1:6" ht="12.75">
      <c r="A27" s="8" t="s">
        <v>127</v>
      </c>
      <c r="B27" s="222">
        <v>0.32</v>
      </c>
      <c r="C27" s="220"/>
      <c r="D27" s="191">
        <f t="shared" si="3"/>
        <v>0</v>
      </c>
      <c r="E27" s="221">
        <f t="shared" si="0"/>
        <v>0</v>
      </c>
      <c r="F27" s="221">
        <f t="shared" si="4"/>
        <v>0</v>
      </c>
    </row>
    <row r="28" spans="1:6" ht="12.75">
      <c r="A28" s="8" t="s">
        <v>128</v>
      </c>
      <c r="B28" s="222">
        <v>0.32</v>
      </c>
      <c r="C28" s="220"/>
      <c r="D28" s="191">
        <f t="shared" si="3"/>
        <v>0</v>
      </c>
      <c r="E28" s="221">
        <f t="shared" si="0"/>
        <v>0</v>
      </c>
      <c r="F28" s="221">
        <f t="shared" si="4"/>
        <v>0</v>
      </c>
    </row>
    <row r="29" spans="1:6" ht="12.75">
      <c r="A29" s="17" t="s">
        <v>129</v>
      </c>
      <c r="B29" s="222">
        <v>0.32</v>
      </c>
      <c r="C29" s="220"/>
      <c r="D29" s="191">
        <f t="shared" si="3"/>
        <v>0</v>
      </c>
      <c r="E29" s="221">
        <f t="shared" si="0"/>
        <v>0</v>
      </c>
      <c r="F29" s="221">
        <f t="shared" si="4"/>
        <v>0</v>
      </c>
    </row>
    <row r="30" spans="1:6" ht="12.75">
      <c r="A30" s="8" t="s">
        <v>130</v>
      </c>
      <c r="B30" s="222">
        <v>0.32</v>
      </c>
      <c r="C30" s="220"/>
      <c r="D30" s="191">
        <f t="shared" si="3"/>
        <v>0</v>
      </c>
      <c r="E30" s="221">
        <f t="shared" si="0"/>
        <v>0</v>
      </c>
      <c r="F30" s="221">
        <f t="shared" si="4"/>
        <v>0</v>
      </c>
    </row>
    <row r="31" spans="1:6" ht="12.75">
      <c r="A31" s="2" t="s">
        <v>16</v>
      </c>
      <c r="B31" s="4">
        <v>0.16</v>
      </c>
      <c r="C31" s="220"/>
      <c r="D31" s="191">
        <f t="shared" si="3"/>
        <v>0</v>
      </c>
      <c r="E31" s="35">
        <f t="shared" si="0"/>
        <v>0</v>
      </c>
      <c r="F31" s="35">
        <f t="shared" si="4"/>
        <v>0</v>
      </c>
    </row>
    <row r="32" spans="1:6" ht="12.75">
      <c r="A32" s="2" t="s">
        <v>139</v>
      </c>
      <c r="B32" s="3"/>
      <c r="C32" s="127">
        <f>C33+C34+C35+C36</f>
        <v>0</v>
      </c>
      <c r="D32" s="35">
        <f>D33+D34+D35+D36</f>
        <v>0</v>
      </c>
      <c r="E32" s="35">
        <f t="shared" si="0"/>
        <v>0</v>
      </c>
      <c r="F32" s="35">
        <f>F33+F34+F35+F36</f>
        <v>0</v>
      </c>
    </row>
    <row r="33" spans="1:6" ht="12.75">
      <c r="A33" s="22" t="s">
        <v>140</v>
      </c>
      <c r="B33" s="3">
        <v>0.32</v>
      </c>
      <c r="C33" s="220"/>
      <c r="D33" s="191">
        <f aca="true" t="shared" si="5" ref="D33:D45">IF(C33=0,0,IF(C33&lt;15,1,IF(C33&gt;=15,(C33/15*2))))*F$59</f>
        <v>0</v>
      </c>
      <c r="E33" s="221">
        <f t="shared" si="0"/>
        <v>0</v>
      </c>
      <c r="F33" s="221">
        <f aca="true" t="shared" si="6" ref="F33:F45">D33+E33</f>
        <v>0</v>
      </c>
    </row>
    <row r="34" spans="1:6" ht="12.75">
      <c r="A34" s="22" t="s">
        <v>141</v>
      </c>
      <c r="B34" s="3">
        <v>0.32</v>
      </c>
      <c r="C34" s="220"/>
      <c r="D34" s="191">
        <f t="shared" si="5"/>
        <v>0</v>
      </c>
      <c r="E34" s="221">
        <f t="shared" si="0"/>
        <v>0</v>
      </c>
      <c r="F34" s="221">
        <f t="shared" si="6"/>
        <v>0</v>
      </c>
    </row>
    <row r="35" spans="1:6" ht="12.75">
      <c r="A35" s="22" t="s">
        <v>142</v>
      </c>
      <c r="B35" s="3">
        <v>0.32</v>
      </c>
      <c r="C35" s="220"/>
      <c r="D35" s="191">
        <f t="shared" si="5"/>
        <v>0</v>
      </c>
      <c r="E35" s="221">
        <f t="shared" si="0"/>
        <v>0</v>
      </c>
      <c r="F35" s="221">
        <f t="shared" si="6"/>
        <v>0</v>
      </c>
    </row>
    <row r="36" spans="1:6" ht="12.75">
      <c r="A36" s="22" t="s">
        <v>116</v>
      </c>
      <c r="B36" s="3">
        <v>0.32</v>
      </c>
      <c r="C36" s="220"/>
      <c r="D36" s="191">
        <f t="shared" si="5"/>
        <v>0</v>
      </c>
      <c r="E36" s="221">
        <f t="shared" si="0"/>
        <v>0</v>
      </c>
      <c r="F36" s="221">
        <f t="shared" si="6"/>
        <v>0</v>
      </c>
    </row>
    <row r="37" spans="1:6" ht="12.75">
      <c r="A37" s="2" t="s">
        <v>19</v>
      </c>
      <c r="B37" s="4">
        <v>0.16</v>
      </c>
      <c r="C37" s="59"/>
      <c r="D37" s="35">
        <f t="shared" si="5"/>
        <v>0</v>
      </c>
      <c r="E37" s="35">
        <f t="shared" si="0"/>
        <v>0</v>
      </c>
      <c r="F37" s="35">
        <f t="shared" si="6"/>
        <v>0</v>
      </c>
    </row>
    <row r="38" spans="1:6" ht="12.75">
      <c r="A38" s="2" t="s">
        <v>20</v>
      </c>
      <c r="B38" s="4">
        <v>0.16</v>
      </c>
      <c r="C38" s="59"/>
      <c r="D38" s="35">
        <f t="shared" si="5"/>
        <v>0</v>
      </c>
      <c r="E38" s="35">
        <f t="shared" si="0"/>
        <v>0</v>
      </c>
      <c r="F38" s="35">
        <f t="shared" si="6"/>
        <v>0</v>
      </c>
    </row>
    <row r="39" spans="1:6" ht="12.75">
      <c r="A39" s="2" t="s">
        <v>21</v>
      </c>
      <c r="B39" s="4">
        <v>0.16</v>
      </c>
      <c r="C39" s="59"/>
      <c r="D39" s="35">
        <f t="shared" si="5"/>
        <v>0</v>
      </c>
      <c r="E39" s="35">
        <f t="shared" si="0"/>
        <v>0</v>
      </c>
      <c r="F39" s="35">
        <f t="shared" si="6"/>
        <v>0</v>
      </c>
    </row>
    <row r="40" spans="1:6" ht="12.75">
      <c r="A40" s="2" t="s">
        <v>138</v>
      </c>
      <c r="B40" s="4">
        <v>0.16</v>
      </c>
      <c r="C40" s="59"/>
      <c r="D40" s="35">
        <f t="shared" si="5"/>
        <v>0</v>
      </c>
      <c r="E40" s="35">
        <f t="shared" si="0"/>
        <v>0</v>
      </c>
      <c r="F40" s="35">
        <f t="shared" si="6"/>
        <v>0</v>
      </c>
    </row>
    <row r="41" spans="1:6" ht="12.75">
      <c r="A41" s="2" t="s">
        <v>23</v>
      </c>
      <c r="B41" s="4">
        <v>0.16</v>
      </c>
      <c r="C41" s="59"/>
      <c r="D41" s="35">
        <f t="shared" si="5"/>
        <v>0</v>
      </c>
      <c r="E41" s="35">
        <f t="shared" si="0"/>
        <v>0</v>
      </c>
      <c r="F41" s="35">
        <f t="shared" si="6"/>
        <v>0</v>
      </c>
    </row>
    <row r="42" spans="1:6" ht="12.75">
      <c r="A42" s="2" t="s">
        <v>24</v>
      </c>
      <c r="B42" s="4">
        <v>0.16</v>
      </c>
      <c r="C42" s="59"/>
      <c r="D42" s="35">
        <f t="shared" si="5"/>
        <v>0</v>
      </c>
      <c r="E42" s="35">
        <f t="shared" si="0"/>
        <v>0</v>
      </c>
      <c r="F42" s="35">
        <f t="shared" si="6"/>
        <v>0</v>
      </c>
    </row>
    <row r="43" spans="1:6" ht="12.75">
      <c r="A43" s="2" t="s">
        <v>25</v>
      </c>
      <c r="B43" s="4">
        <v>0.16</v>
      </c>
      <c r="C43" s="59"/>
      <c r="D43" s="35">
        <f t="shared" si="5"/>
        <v>0</v>
      </c>
      <c r="E43" s="35">
        <f t="shared" si="0"/>
        <v>0</v>
      </c>
      <c r="F43" s="35">
        <f t="shared" si="6"/>
        <v>0</v>
      </c>
    </row>
    <row r="44" spans="1:6" ht="12.75">
      <c r="A44" s="2" t="s">
        <v>302</v>
      </c>
      <c r="B44" s="4">
        <v>0.16</v>
      </c>
      <c r="C44" s="59"/>
      <c r="D44" s="35">
        <f t="shared" si="5"/>
        <v>0</v>
      </c>
      <c r="E44" s="35">
        <f t="shared" si="0"/>
        <v>0</v>
      </c>
      <c r="F44" s="35">
        <f t="shared" si="6"/>
        <v>0</v>
      </c>
    </row>
    <row r="45" spans="1:6" ht="12.75">
      <c r="A45" s="2" t="s">
        <v>303</v>
      </c>
      <c r="B45" s="4">
        <v>0.16</v>
      </c>
      <c r="C45" s="59"/>
      <c r="D45" s="35">
        <f t="shared" si="5"/>
        <v>0</v>
      </c>
      <c r="E45" s="35">
        <f t="shared" si="0"/>
        <v>0</v>
      </c>
      <c r="F45" s="35">
        <f t="shared" si="6"/>
        <v>0</v>
      </c>
    </row>
    <row r="46" spans="1:6" ht="12.75">
      <c r="A46" s="2" t="s">
        <v>144</v>
      </c>
      <c r="B46" s="4"/>
      <c r="C46" s="59"/>
      <c r="D46" s="15">
        <f>D50+D51+D52</f>
        <v>0</v>
      </c>
      <c r="E46" s="35">
        <f t="shared" si="0"/>
        <v>0</v>
      </c>
      <c r="F46" s="15">
        <f>F50+F51+F52</f>
        <v>0</v>
      </c>
    </row>
    <row r="47" spans="1:6" ht="12.75">
      <c r="A47" s="9" t="s">
        <v>76</v>
      </c>
      <c r="B47" s="224">
        <f>B8+B11+B12+B18+B19+B20+B21+B22+B31+B32+B37+B38+B39+B40+B41+B42+B43+B44+B45+B46</f>
        <v>2.9600000000000004</v>
      </c>
      <c r="C47" s="224">
        <f>C8+C11+C12+C18+C19+C20+C21+C22+C31+C32+C37+C38+C39+C40+C41+C42+C43+C44+C45+C46</f>
        <v>0</v>
      </c>
      <c r="D47" s="61">
        <f>D8+D11+D12+D18+D19+D20+D21+D22+D31+D32+D37+D38+D39+D40+D41+D42+D43+D44+D45+D46</f>
        <v>0</v>
      </c>
      <c r="E47" s="61">
        <f>E8+E11+E12+E18+E19+E20+E21+E22+E31+E32+E37+E38+E39+E40+E41+E42+E43+E44+E45+E46</f>
        <v>0</v>
      </c>
      <c r="F47" s="61">
        <f>F8+F11+F12+F18+F19+F20+F21+F22+F31+F32+F37+F38+F39+F40+F41+F42+F43+F44+F45+F46</f>
        <v>0</v>
      </c>
    </row>
    <row r="48" spans="1:6" ht="12.75">
      <c r="A48" s="225"/>
      <c r="B48" s="31"/>
      <c r="C48" s="31"/>
      <c r="D48" s="31"/>
      <c r="E48" s="31"/>
      <c r="F48" s="31"/>
    </row>
    <row r="49" spans="1:5" ht="12.75">
      <c r="A49" s="40" t="s">
        <v>254</v>
      </c>
      <c r="B49" s="39"/>
      <c r="C49" s="39"/>
      <c r="D49" s="39"/>
      <c r="E49" s="39"/>
    </row>
    <row r="50" spans="1:6" ht="12.75">
      <c r="A50" s="200" t="s">
        <v>158</v>
      </c>
      <c r="B50" s="127">
        <v>0.32</v>
      </c>
      <c r="C50" s="59"/>
      <c r="D50" s="35">
        <f>IF(C50=0,0,IF(C50&lt;15,1,IF(C50&gt;=15,(C50/15*2))))*F$59</f>
        <v>0</v>
      </c>
      <c r="E50" s="15">
        <f>B50*D50</f>
        <v>0</v>
      </c>
      <c r="F50" s="35">
        <f>D50+E50</f>
        <v>0</v>
      </c>
    </row>
    <row r="51" spans="1:6" ht="12.75">
      <c r="A51" s="200" t="s">
        <v>146</v>
      </c>
      <c r="B51" s="127">
        <v>0.32</v>
      </c>
      <c r="C51" s="59"/>
      <c r="D51" s="35">
        <f>IF(C51=0,0,IF(C51&lt;15,1,IF(C51&gt;=15,(C51/15*2))))*F$59</f>
        <v>0</v>
      </c>
      <c r="E51" s="15">
        <f>B51*D51</f>
        <v>0</v>
      </c>
      <c r="F51" s="35">
        <f>D51+E51</f>
        <v>0</v>
      </c>
    </row>
    <row r="52" spans="1:6" ht="12.75">
      <c r="A52" s="200"/>
      <c r="B52" s="226"/>
      <c r="C52" s="226"/>
      <c r="D52" s="226"/>
      <c r="E52" s="226"/>
      <c r="F52" s="3">
        <f>D52+E52</f>
        <v>0</v>
      </c>
    </row>
    <row r="53" spans="1:6" ht="12.75">
      <c r="A53" s="227"/>
      <c r="B53" s="44"/>
      <c r="C53" s="44"/>
      <c r="D53" s="44"/>
      <c r="E53" s="44"/>
      <c r="F53" s="228"/>
    </row>
    <row r="54" spans="1:7" ht="26.25" customHeight="1">
      <c r="A54" s="301" t="s">
        <v>304</v>
      </c>
      <c r="B54" s="302"/>
      <c r="C54" s="302"/>
      <c r="D54" s="302"/>
      <c r="E54" s="302"/>
      <c r="F54" s="302"/>
      <c r="G54" s="103"/>
    </row>
    <row r="55" spans="1:6" ht="38.25">
      <c r="A55" s="298" t="s">
        <v>82</v>
      </c>
      <c r="B55" s="299"/>
      <c r="C55" s="299"/>
      <c r="D55" s="300"/>
      <c r="E55" s="99" t="s">
        <v>305</v>
      </c>
      <c r="F55" s="99" t="s">
        <v>84</v>
      </c>
    </row>
    <row r="56" spans="1:6" ht="12.75" customHeight="1">
      <c r="A56" s="303" t="s">
        <v>306</v>
      </c>
      <c r="B56" s="304"/>
      <c r="C56" s="304"/>
      <c r="D56" s="304"/>
      <c r="E56" s="304"/>
      <c r="F56" s="305"/>
    </row>
    <row r="57" spans="1:6" ht="15" customHeight="1">
      <c r="A57" s="306" t="s">
        <v>86</v>
      </c>
      <c r="B57" s="307"/>
      <c r="C57" s="307"/>
      <c r="D57" s="308"/>
      <c r="E57" s="100">
        <f>1/0.95</f>
        <v>1.0526315789473684</v>
      </c>
      <c r="F57" s="101">
        <f>1/1</f>
        <v>1</v>
      </c>
    </row>
    <row r="58" spans="1:6" ht="13.5" customHeight="1">
      <c r="A58" s="306" t="s">
        <v>87</v>
      </c>
      <c r="B58" s="307"/>
      <c r="C58" s="307"/>
      <c r="D58" s="308"/>
      <c r="E58" s="100">
        <f>1/0.97</f>
        <v>1.0309278350515465</v>
      </c>
      <c r="F58" s="101">
        <v>1</v>
      </c>
    </row>
    <row r="59" spans="1:6" ht="12.75">
      <c r="A59" s="293" t="s">
        <v>109</v>
      </c>
      <c r="B59" s="294"/>
      <c r="C59" s="294"/>
      <c r="D59" s="295"/>
      <c r="E59" s="104">
        <f>E57*E58</f>
        <v>1.0851871947911016</v>
      </c>
      <c r="F59" s="104">
        <f>F57*F58</f>
        <v>1</v>
      </c>
    </row>
    <row r="61" ht="12.75"/>
    <row r="62" ht="12.75"/>
    <row r="63" ht="12.75"/>
    <row r="64" ht="12.75"/>
    <row r="65" ht="12.75"/>
    <row r="66" ht="12.75"/>
    <row r="69" ht="12.75"/>
    <row r="70" ht="12.75"/>
    <row r="71" ht="12.75"/>
  </sheetData>
  <sheetProtection/>
  <mergeCells count="12">
    <mergeCell ref="E1:F1"/>
    <mergeCell ref="A5:A6"/>
    <mergeCell ref="C5:C6"/>
    <mergeCell ref="D5:F5"/>
    <mergeCell ref="A4:F4"/>
    <mergeCell ref="A59:D59"/>
    <mergeCell ref="B5:B6"/>
    <mergeCell ref="A55:D55"/>
    <mergeCell ref="A54:F54"/>
    <mergeCell ref="A56:F56"/>
    <mergeCell ref="A57:D57"/>
    <mergeCell ref="A58:D58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Стефанова Евгения Викторовна</dc:creator>
  <cp:keywords/>
  <dc:description/>
  <cp:lastModifiedBy>Стефанова Евгения Викторовна</cp:lastModifiedBy>
  <cp:lastPrinted>2014-11-07T09:58:00Z</cp:lastPrinted>
  <dcterms:created xsi:type="dcterms:W3CDTF">2012-07-10T02:24:08Z</dcterms:created>
  <dcterms:modified xsi:type="dcterms:W3CDTF">2014-12-10T02:11:56Z</dcterms:modified>
  <cp:category/>
  <cp:version/>
  <cp:contentType/>
  <cp:contentStatus/>
</cp:coreProperties>
</file>